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7715" windowHeight="11040" activeTab="0"/>
  </bookViews>
  <sheets>
    <sheet name="Titre" sheetId="1" r:id="rId1"/>
    <sheet name="Plan" sheetId="2" r:id="rId2"/>
    <sheet name="Vide" sheetId="3" r:id="rId3"/>
    <sheet name="Carnet adresses" sheetId="4" r:id="rId4"/>
    <sheet name="Calculs simples" sheetId="5" r:id="rId5"/>
    <sheet name="Raccourcis_claviers" sheetId="6" r:id="rId6"/>
    <sheet name="Présentation" sheetId="7" r:id="rId7"/>
    <sheet name="Tableau_Bord" sheetId="8" r:id="rId8"/>
    <sheet name="Gérer son budget" sheetId="9" r:id="rId9"/>
    <sheet name="Calculs complexes" sheetId="10" r:id="rId10"/>
    <sheet name="Fonctions" sheetId="11" r:id="rId11"/>
    <sheet name="Simu emprunts" sheetId="12" r:id="rId12"/>
    <sheet name="Note de frais" sheetId="13" r:id="rId13"/>
    <sheet name="Environnement" sheetId="14" r:id="rId14"/>
    <sheet name="Liste téléphonique" sheetId="15" r:id="rId15"/>
    <sheet name="Etat_des_lieux" sheetId="16" r:id="rId16"/>
    <sheet name="Cave" sheetId="17" r:id="rId17"/>
    <sheet name="Bibliothèque" sheetId="18" r:id="rId18"/>
  </sheets>
  <definedNames>
    <definedName name="tva">'Environnement'!$E$20</definedName>
    <definedName name="tva_19.6">'Vide'!$E$8</definedName>
    <definedName name="_xlnm.Print_Area" localSheetId="4">'Calculs simples'!$B$4:$G$11</definedName>
    <definedName name="_xlnm.Print_Area" localSheetId="13">'Environnement'!$A$1:$D$200</definedName>
    <definedName name="_xlnm.Print_Area" localSheetId="15">'Etat_des_lieux'!$B$2:$I$261</definedName>
    <definedName name="_xlnm.Print_Area" localSheetId="10">'Fonctions'!$A$4:$F$96</definedName>
    <definedName name="_xlnm.Print_Area" localSheetId="12">'Note de frais'!$A$1:$M$29</definedName>
    <definedName name="_xlnm.Print_Area" localSheetId="1">'Plan'!$A$1:$C$39</definedName>
    <definedName name="_xlnm.Print_Area" localSheetId="0">'Titre'!$A$1:$C$20</definedName>
  </definedNames>
  <calcPr fullCalcOnLoad="1"/>
</workbook>
</file>

<file path=xl/sharedStrings.xml><?xml version="1.0" encoding="utf-8"?>
<sst xmlns="http://schemas.openxmlformats.org/spreadsheetml/2006/main" count="2387" uniqueCount="1624">
  <si>
    <t>Nom</t>
  </si>
  <si>
    <t>Téléphone</t>
  </si>
  <si>
    <t>SAINTES</t>
  </si>
  <si>
    <t>CHANIERS</t>
  </si>
  <si>
    <t>LES GONDS</t>
  </si>
  <si>
    <t>CP</t>
  </si>
  <si>
    <t xml:space="preserve"> </t>
  </si>
  <si>
    <t>Ville</t>
  </si>
  <si>
    <t>Fonction</t>
  </si>
  <si>
    <t>Date Naissance</t>
  </si>
  <si>
    <t>Mme</t>
  </si>
  <si>
    <t>Janine</t>
  </si>
  <si>
    <t>M.</t>
  </si>
  <si>
    <t>Michel</t>
  </si>
  <si>
    <t>11 RUE DE LA CLEF DES CHAMPS</t>
  </si>
  <si>
    <t>Fabienne</t>
  </si>
  <si>
    <t>17100</t>
  </si>
  <si>
    <t>1 IMPASSE DES PECHEURS</t>
  </si>
  <si>
    <t>Janvier</t>
  </si>
  <si>
    <t>Paulette</t>
  </si>
  <si>
    <t>Pierre</t>
  </si>
  <si>
    <t>Jean</t>
  </si>
  <si>
    <t>Salade</t>
  </si>
  <si>
    <t>PU</t>
  </si>
  <si>
    <t>Chou</t>
  </si>
  <si>
    <t>Pomme de terre</t>
  </si>
  <si>
    <t>Tomates</t>
  </si>
  <si>
    <t>Haricots</t>
  </si>
  <si>
    <t>Nbre</t>
  </si>
  <si>
    <t>HT</t>
  </si>
  <si>
    <t>Viande</t>
  </si>
  <si>
    <t>TVA</t>
  </si>
  <si>
    <t>TTC</t>
  </si>
  <si>
    <t>Total</t>
  </si>
  <si>
    <t>janvier</t>
  </si>
  <si>
    <t>février</t>
  </si>
  <si>
    <t>mars</t>
  </si>
  <si>
    <t>avril</t>
  </si>
  <si>
    <t>mai</t>
  </si>
  <si>
    <t>lundi</t>
  </si>
  <si>
    <t>mardi</t>
  </si>
  <si>
    <t>mercredi</t>
  </si>
  <si>
    <t>jeudi</t>
  </si>
  <si>
    <t>vendredi</t>
  </si>
  <si>
    <t>samedi</t>
  </si>
  <si>
    <t>dimanche</t>
  </si>
  <si>
    <t>Recettes</t>
  </si>
  <si>
    <t>Retraite de base</t>
  </si>
  <si>
    <t>Retraite compl.</t>
  </si>
  <si>
    <t>Autres recettes</t>
  </si>
  <si>
    <t>total</t>
  </si>
  <si>
    <t>Dépenses</t>
  </si>
  <si>
    <t>Nourriture</t>
  </si>
  <si>
    <t>Logement</t>
  </si>
  <si>
    <t>Santé</t>
  </si>
  <si>
    <t>Communication</t>
  </si>
  <si>
    <t>Transport</t>
  </si>
  <si>
    <t>Eau, électr., chauffage</t>
  </si>
  <si>
    <t>Voyage</t>
  </si>
  <si>
    <t>Loisirs autres</t>
  </si>
  <si>
    <t>Epargne</t>
  </si>
  <si>
    <t>Février</t>
  </si>
  <si>
    <t>Mars</t>
  </si>
  <si>
    <t>Fonctions statistiques (MAX – MIN – RANG – NB – NBVAL – MODE)</t>
  </si>
  <si>
    <t>Fonctions de recherche (RECHERCHE – RECHERCHEV ou H – INDEX – EQUIV - DECALER)</t>
  </si>
  <si>
    <t>Fonctions financières (VPM – TAUX. –NPM –VA - VC)</t>
  </si>
  <si>
    <t>Fonctions d’informations (ESTTEXTE – ESTNUM – ESTVIDE…)</t>
  </si>
  <si>
    <t>Fonctions Base de données (BDSOMME – BDMOYENNE – BDMAX – BDMIN – BDNB – BDNBVAL…)</t>
  </si>
  <si>
    <t>Feuille libre d'utilisation sous réserve de conserver cette ligne. © www.cbanque.com</t>
  </si>
  <si>
    <t>JxPret V2</t>
  </si>
  <si>
    <t>Lien mode d'emploi</t>
  </si>
  <si>
    <t>Caractéristiques du crédit</t>
  </si>
  <si>
    <t>Résultat du calcul</t>
  </si>
  <si>
    <t>Données calculées</t>
  </si>
  <si>
    <t>Paramètres avancés</t>
  </si>
  <si>
    <t>Montant emprunté :</t>
  </si>
  <si>
    <t>Nb total d'échéances :</t>
  </si>
  <si>
    <t>Choix</t>
  </si>
  <si>
    <t>Possible</t>
  </si>
  <si>
    <t>Retenu</t>
  </si>
  <si>
    <t>Taux d'intérêt annuel :</t>
  </si>
  <si>
    <t>Montant assurance :</t>
  </si>
  <si>
    <t>- dont différé :</t>
  </si>
  <si>
    <t>Mode de calcul :</t>
  </si>
  <si>
    <t>P</t>
  </si>
  <si>
    <t>A ou P</t>
  </si>
  <si>
    <t>Durée en années :</t>
  </si>
  <si>
    <t>Coût total du crédit :</t>
  </si>
  <si>
    <t>- dont amortissement :</t>
  </si>
  <si>
    <t>Nb échéances / an :</t>
  </si>
  <si>
    <t>1, 2, 4 ou 12</t>
  </si>
  <si>
    <t>dont différé (en années) :</t>
  </si>
  <si>
    <t>- dont intérêts :</t>
  </si>
  <si>
    <t>Durée totale en mois :</t>
  </si>
  <si>
    <t>Nb décimales monnaie :</t>
  </si>
  <si>
    <t>0, 1, 2…</t>
  </si>
  <si>
    <t>Taux d'assurance :</t>
  </si>
  <si>
    <t>- dont assurance :</t>
  </si>
  <si>
    <t>Taux périodique :</t>
  </si>
  <si>
    <t>Date de déblocage :</t>
  </si>
  <si>
    <t>Capital remboursé :</t>
  </si>
  <si>
    <t>Calcul amortissement :</t>
  </si>
  <si>
    <t>Tableau d'amortissement</t>
  </si>
  <si>
    <t>Numéro</t>
  </si>
  <si>
    <t>Date</t>
  </si>
  <si>
    <t>Restant dû</t>
  </si>
  <si>
    <t>Intérêts</t>
  </si>
  <si>
    <t>Principal</t>
  </si>
  <si>
    <t>Assurance</t>
  </si>
  <si>
    <t>Échéance</t>
  </si>
  <si>
    <t>Totaux</t>
  </si>
  <si>
    <t>JxPret</t>
  </si>
  <si>
    <t>Un répertoire carnet d'adresses</t>
  </si>
  <si>
    <t>05 46 91 71 xx</t>
  </si>
  <si>
    <t>10 COURS REVERSEAUX</t>
  </si>
  <si>
    <t>MARTIN</t>
  </si>
  <si>
    <t>Titre</t>
  </si>
  <si>
    <t>DURAND</t>
  </si>
  <si>
    <t>05 46 48 06 xx</t>
  </si>
  <si>
    <t>DUPOND</t>
  </si>
  <si>
    <t>05 46 48 20 xx</t>
  </si>
  <si>
    <t>DULONG</t>
  </si>
  <si>
    <t>Antoine</t>
  </si>
  <si>
    <t>9 RUE DES DANGALYS</t>
  </si>
  <si>
    <t>TARTAMPION</t>
  </si>
  <si>
    <t>PREGUILLAC</t>
  </si>
  <si>
    <t>05.46.05.61.xx</t>
  </si>
  <si>
    <t>HOCHON</t>
  </si>
  <si>
    <t>Paul</t>
  </si>
  <si>
    <t>LABISE</t>
  </si>
  <si>
    <t>Fernande</t>
  </si>
  <si>
    <t>05 46 93 22 xx</t>
  </si>
  <si>
    <t>3 RUE ALSACE LORRAINE</t>
  </si>
  <si>
    <t>42 RUE DES BELLES FLEURS</t>
  </si>
  <si>
    <t>14 RUE DE TROUSSE CHEMISE</t>
  </si>
  <si>
    <t>e-mails</t>
  </si>
  <si>
    <t>paulette.martin@free.fr</t>
  </si>
  <si>
    <t>janine.durand@orange.fr</t>
  </si>
  <si>
    <t>michel.dupond@sfr.fr</t>
  </si>
  <si>
    <t>antoine.dulong@aliceadsl.fr</t>
  </si>
  <si>
    <t>fabienne.tartampion@gmail.com</t>
  </si>
  <si>
    <t>paul.hochon@yahoo.fr</t>
  </si>
  <si>
    <t>fernande.labise@free.fr</t>
  </si>
  <si>
    <t>No</t>
  </si>
  <si>
    <t>L'outil par excellence pour faire des calculs</t>
  </si>
  <si>
    <t>LA FONCTION SI</t>
  </si>
  <si>
    <t>Fonction : =SI(condition;réponse si vrai;réponse si faux).</t>
  </si>
  <si>
    <t>Exemple : =SI(cellule&lt;30;"VRAI";"FAUX")</t>
  </si>
  <si>
    <t>&lt;30 vrai</t>
  </si>
  <si>
    <t>&gt;30 faux</t>
  </si>
  <si>
    <t>Fonction : =SI(cellule&lt;30;B7*1,1;B7*1,2)</t>
  </si>
  <si>
    <t>&lt;30 ==&gt; + 10 %</t>
  </si>
  <si>
    <t>&gt;30 ==&gt; + 20 %</t>
  </si>
  <si>
    <t>=SI(cellule&gt;15;"TB";SI(cellule&gt;11;"Bien";SI(cellule&gt;9;"Passable";"revenir")))</t>
  </si>
  <si>
    <t>&gt;15 Très Bien</t>
  </si>
  <si>
    <t>12 à 15 Bien</t>
  </si>
  <si>
    <t>10 à 12 Passable</t>
  </si>
  <si>
    <t>&lt;10 Revenir</t>
  </si>
  <si>
    <t>LA FONCTION SI POUR COMPTER</t>
  </si>
  <si>
    <t>Fonction =NB.SI(C35:C38;"Matin")</t>
  </si>
  <si>
    <t>nombre d'occurrences</t>
  </si>
  <si>
    <t>paul</t>
  </si>
  <si>
    <t>matin</t>
  </si>
  <si>
    <t>pierre</t>
  </si>
  <si>
    <t>soir</t>
  </si>
  <si>
    <t>jean</t>
  </si>
  <si>
    <t>jules</t>
  </si>
  <si>
    <t>LA FONCTION ET</t>
  </si>
  <si>
    <t>Fonction : =SI(ET(A59="classe1";B59=20);100;0)</t>
  </si>
  <si>
    <t>classe1 ET 20 ==&gt; 100</t>
  </si>
  <si>
    <t>classe1</t>
  </si>
  <si>
    <t>classe2</t>
  </si>
  <si>
    <t>classe3</t>
  </si>
  <si>
    <t xml:space="preserve">Nommer une cellule : </t>
  </si>
  <si>
    <t>Insertion/nom/définir   fait référence à    F5 pour lister les cellules nommées</t>
  </si>
  <si>
    <t>Zone d'impression</t>
  </si>
  <si>
    <t>sélectionner une zone  puis fichier/zonne d'impression/définir</t>
  </si>
  <si>
    <t>Les cours et les tutoriels sur internet</t>
  </si>
  <si>
    <t>LA FONCTION NB</t>
  </si>
  <si>
    <t>détecter les doublons</t>
  </si>
  <si>
    <t>Fonction : =SI(NB.SI($C$1:C45;C45)&gt;1;"Doublon";"")</t>
  </si>
  <si>
    <t>marcel</t>
  </si>
  <si>
    <t>Léon</t>
  </si>
  <si>
    <t>FONCTIONS MATHEMATIQUES</t>
  </si>
  <si>
    <t>LA FONCTION SOMME</t>
  </si>
  <si>
    <t>=SOMME(B32:B33)</t>
  </si>
  <si>
    <t>somme</t>
  </si>
  <si>
    <t>=SOMME(B37:B38;B41:B42)</t>
  </si>
  <si>
    <t>somme decellules discontinues</t>
  </si>
  <si>
    <t>LA FONCTION MOYENNE</t>
  </si>
  <si>
    <t>=MOYENNE(B47:B48)</t>
  </si>
  <si>
    <t>moyenne</t>
  </si>
  <si>
    <t>FONCTIONS DATES ET HEURES</t>
  </si>
  <si>
    <t>LA FONCTION AUJOURD'HUI</t>
  </si>
  <si>
    <t>'=AUJOURDHUI()</t>
  </si>
  <si>
    <t xml:space="preserve">date du jour </t>
  </si>
  <si>
    <t>LA FONCTION MAINTENANT</t>
  </si>
  <si>
    <t>=MAINTENANT()</t>
  </si>
  <si>
    <t>LA FONCTION DATE</t>
  </si>
  <si>
    <t>=DATE(ANNEE(C83);MOIS(C83)+60;JOUR(C83))</t>
  </si>
  <si>
    <t>Date + 60 mois</t>
  </si>
  <si>
    <t>LA FONCTION DATEDIF</t>
  </si>
  <si>
    <t>=DATEDIF(Date1;Date2;"code")</t>
  </si>
  <si>
    <t>Ecart dates :</t>
  </si>
  <si>
    <t>code y = années</t>
  </si>
  <si>
    <t>code m = mois</t>
  </si>
  <si>
    <t>code d= jours</t>
  </si>
  <si>
    <t>LA FONCTION SI pour les heures</t>
  </si>
  <si>
    <t>Fonction =C110-B110+SI(B110&gt;C110;1)</t>
  </si>
  <si>
    <t>durée entre début/fin</t>
  </si>
  <si>
    <t>début</t>
  </si>
  <si>
    <t>fin</t>
  </si>
  <si>
    <t>Lucien</t>
  </si>
  <si>
    <t>FONCTIONS DE TEXTE</t>
  </si>
  <si>
    <t>LA FONCTION MAJUSCULES</t>
  </si>
  <si>
    <t>majuscule</t>
  </si>
  <si>
    <t>=MAJUSCULE(cellule)</t>
  </si>
  <si>
    <t>la marquise</t>
  </si>
  <si>
    <t>LA FONCTION MINUSCULES</t>
  </si>
  <si>
    <t>minuscule</t>
  </si>
  <si>
    <t>=MINUSCULE(cellule)</t>
  </si>
  <si>
    <t>LA MARQUISE</t>
  </si>
  <si>
    <t>LA FONCTION CNUM</t>
  </si>
  <si>
    <t>texte ==&gt; nbre</t>
  </si>
  <si>
    <t>=CNUM(cellule)</t>
  </si>
  <si>
    <t>CONTATENER des cellules de texte</t>
  </si>
  <si>
    <t>concaténer</t>
  </si>
  <si>
    <t>=A153&amp;" "&amp;B153  puis collage spécial valeur</t>
  </si>
  <si>
    <t>Hochon</t>
  </si>
  <si>
    <t>Paul Hochon</t>
  </si>
  <si>
    <t>Cailloux</t>
  </si>
  <si>
    <t>Pierre Cailloux</t>
  </si>
  <si>
    <t>Tillles</t>
  </si>
  <si>
    <t>Jean Tillles</t>
  </si>
  <si>
    <t>Bonneau</t>
  </si>
  <si>
    <t>Jean Bonneau</t>
  </si>
  <si>
    <t>Fonction =CONCATENER("Messieurs ";A2;" et ";A3;" sont des amis de ";A4;" et ";A5)</t>
  </si>
  <si>
    <t>FONCTIONS FINANCIERES</t>
  </si>
  <si>
    <t>LA FONCTION VPM</t>
  </si>
  <si>
    <t>calcul mensualité</t>
  </si>
  <si>
    <t>Fonction =-VPM(C130/1200;C131;C132)</t>
  </si>
  <si>
    <t>taux annuel (%)</t>
  </si>
  <si>
    <t>nbre mensualités</t>
  </si>
  <si>
    <t>capital emprunté</t>
  </si>
  <si>
    <t>mensualité</t>
  </si>
  <si>
    <t>Aller plus loin avec les fonctions de calcul avancées</t>
  </si>
  <si>
    <t>Fonctions logiques conditionnelles avancées (SI imbriquées – ET - OU  - NB)</t>
  </si>
  <si>
    <t>Fonctions mathématiques (SOMME - MOYENNE...)</t>
  </si>
  <si>
    <t>Fonctions dates (DATE  – MAINTENANT – AUJOURDHUI - DATEDIF)</t>
  </si>
  <si>
    <t>Fonctions texte (GAUCHE – DROITE – CNUM – NBCAR – MAJUSCULE - MINUSCULE - NOMPROPRE)</t>
  </si>
  <si>
    <t>FONCTIONS LOGIQUES CONDITIONNELLES :</t>
  </si>
  <si>
    <t>Résultats recherchés :</t>
  </si>
  <si>
    <t>antoine</t>
  </si>
  <si>
    <t>Faire des calculs simples</t>
  </si>
  <si>
    <t>Présenter des résultats : tableaux, graphiques</t>
  </si>
  <si>
    <t>Gérer son budget</t>
  </si>
  <si>
    <t>Faire des simulations d'emprunts</t>
  </si>
  <si>
    <t>juin</t>
  </si>
  <si>
    <t>juillet</t>
  </si>
  <si>
    <t>août</t>
  </si>
  <si>
    <t>septembre</t>
  </si>
  <si>
    <t>octobre</t>
  </si>
  <si>
    <t>novembre</t>
  </si>
  <si>
    <t>décembre</t>
  </si>
  <si>
    <t>Exemple : =SI(cellule&lt;30;1;0)</t>
  </si>
  <si>
    <t>Aller plus loin avec les fonctions de calculs</t>
  </si>
  <si>
    <t xml:space="preserve">                               16 mars 2011  Club informatique saintongeais Guy Neauleau</t>
  </si>
  <si>
    <t>Les signes mathématiques utilisés pour les opérations :</t>
  </si>
  <si>
    <t>(Shift et =)</t>
  </si>
  <si>
    <t xml:space="preserve">Addition : +          </t>
  </si>
  <si>
    <t xml:space="preserve">Soustraction : -    </t>
  </si>
  <si>
    <t xml:space="preserve">Division : / </t>
  </si>
  <si>
    <t>(Shift et :)</t>
  </si>
  <si>
    <t xml:space="preserve">Multiplication : * </t>
  </si>
  <si>
    <t>(touche 6)</t>
  </si>
  <si>
    <t>Une formule de calcul dans Excel commence toujours avec le signe = (égal). (Par exemple =A2*10).</t>
  </si>
  <si>
    <t>Exemple : =A1+A2</t>
  </si>
  <si>
    <t>(touche * )</t>
  </si>
  <si>
    <t>Exemple : =A1-A2</t>
  </si>
  <si>
    <t>Exemple : =A1/A2</t>
  </si>
  <si>
    <t>Exemple : =A1*A2</t>
  </si>
  <si>
    <t>Excel calcule la formule de gauche à droite, selon un ordre de priorité pour chaque opérateur de la formule</t>
  </si>
  <si>
    <t>=  &lt;  &gt;  &lt;=  &gt;=  &lt;&gt;            Comparaison</t>
  </si>
  <si>
    <t>Négation (comme dans –1)</t>
  </si>
  <si>
    <t>Pourcentage</t>
  </si>
  <si>
    <t>Exposant</t>
  </si>
  <si>
    <t>Multiplication et division</t>
  </si>
  <si>
    <t>Addition et soustraction</t>
  </si>
  <si>
    <t xml:space="preserve">Concaténation de deux chaînes de texte </t>
  </si>
  <si>
    <t>Comparaison</t>
  </si>
  <si>
    <r>
      <t>Sans parenthèses</t>
    </r>
    <r>
      <rPr>
        <b/>
        <sz val="18"/>
        <rFont val="Arial"/>
        <family val="2"/>
      </rPr>
      <t>, Excel effectue les opérations dans l’ordre suivant :</t>
    </r>
  </si>
  <si>
    <r>
      <t>Avec les parenthèses</t>
    </r>
    <r>
      <rPr>
        <b/>
        <sz val="18"/>
        <rFont val="Arial"/>
        <family val="2"/>
      </rPr>
      <t>, on impose l’ordre des opérations.</t>
    </r>
  </si>
  <si>
    <t>opérateurs :</t>
  </si>
  <si>
    <t>-</t>
  </si>
  <si>
    <t>%</t>
  </si>
  <si>
    <t>^</t>
  </si>
  <si>
    <t>* et /</t>
  </si>
  <si>
    <t>+ et -</t>
  </si>
  <si>
    <t>&amp;</t>
  </si>
  <si>
    <t>priorité :</t>
  </si>
  <si>
    <t xml:space="preserve">L’opération =3*2+10 donne 16   (Excel fait d’abord la multiplication),  </t>
  </si>
  <si>
    <t>alors que      =3*(2+10) donne 36… (on force Excel à commencer par l’addition)</t>
  </si>
  <si>
    <t>en plaçant le signe dollar $ devant un numéro de colonne ou un numéro de ligne, on « fige » ce numéro</t>
  </si>
  <si>
    <t>Figer une adresse pour la prochaine recopie (Notion de référence relative et référence absolue) :</t>
  </si>
  <si>
    <t>=C40/C$44</t>
  </si>
  <si>
    <t>Exemple :</t>
  </si>
  <si>
    <t>=C41/C$44</t>
  </si>
  <si>
    <t>=C42/C$44</t>
  </si>
  <si>
    <t>=C43/C$44</t>
  </si>
  <si>
    <t>La grosse croix blanche  apparaît quand on vise le corps des cellules.</t>
  </si>
  <si>
    <t xml:space="preserve">La flèche blanche apparaît quand on vise le bord noir d’une sélection. </t>
  </si>
  <si>
    <t xml:space="preserve">Elle signale qu’Excel est prêt à copier des cellules </t>
  </si>
  <si>
    <t>dès qu’on va glisser avec la souris  (avec la touche Ctrl)</t>
  </si>
  <si>
    <t>La croix noire apparaît quand on vise le coin bas droit d’une sélection</t>
  </si>
  <si>
    <t xml:space="preserve">Elle signale qu’Excel est prêt à  copier la sélection en incrémentant </t>
  </si>
  <si>
    <t>dès qu’on va glisser avec la souris</t>
  </si>
  <si>
    <t>I</t>
  </si>
  <si>
    <t xml:space="preserve">Le pointeur double trait-double flèche apparaît pour insérer une colonne par exemple </t>
  </si>
  <si>
    <t>Il signale qu’Excel est prêt à déplacer le trait de séparation à partir de là où on va glisser avec la souris</t>
  </si>
  <si>
    <r>
      <t xml:space="preserve">La </t>
    </r>
    <r>
      <rPr>
        <b/>
        <sz val="18"/>
        <color indexed="10"/>
        <rFont val="Arial"/>
        <family val="2"/>
      </rPr>
      <t>forme du pointeu</t>
    </r>
    <r>
      <rPr>
        <sz val="18"/>
        <color indexed="10"/>
        <rFont val="Arial"/>
        <family val="2"/>
      </rPr>
      <t>r</t>
    </r>
    <r>
      <rPr>
        <sz val="18"/>
        <rFont val="Arial"/>
        <family val="0"/>
      </rPr>
      <t xml:space="preserve"> de souris change en fonction du contexte :</t>
    </r>
  </si>
  <si>
    <t>Placer le point d'insertion dans la barre de formule</t>
  </si>
  <si>
    <t>A partir d'une feuille vide</t>
  </si>
  <si>
    <t>Raccourcis clavier sous Excel</t>
  </si>
  <si>
    <t>Actions de base</t>
  </si>
  <si>
    <t>Appuyez sur</t>
  </si>
  <si>
    <t xml:space="preserve">Pour </t>
  </si>
  <si>
    <t>CTRL + C</t>
  </si>
  <si>
    <t>Copier une cellule, colonne, ligne et tout autre élément</t>
  </si>
  <si>
    <t>CTRL + X</t>
  </si>
  <si>
    <t>Couper une cellule, colonne, ligne et tout autre élément</t>
  </si>
  <si>
    <t>CTRL + V</t>
  </si>
  <si>
    <t>Coller une cellule, colonne, ligne et tout autre élément</t>
  </si>
  <si>
    <t>CTRL + Z</t>
  </si>
  <si>
    <t>Annuler la dernière action</t>
  </si>
  <si>
    <t>CTRL + Y</t>
  </si>
  <si>
    <t>Répéter la dernière action</t>
  </si>
  <si>
    <t>CTRL + G</t>
  </si>
  <si>
    <t>Appliquer une mise en forme gras</t>
  </si>
  <si>
    <t>CTRL + I</t>
  </si>
  <si>
    <t>Appliquer une mise en forme italique</t>
  </si>
  <si>
    <t>CTRL + U</t>
  </si>
  <si>
    <t>Appliquer une mise en forme souligné</t>
  </si>
  <si>
    <t>CTRL + K</t>
  </si>
  <si>
    <t>Insérer un lien hypertexte</t>
  </si>
  <si>
    <t>F11</t>
  </si>
  <si>
    <t>Créer un graphique automatique</t>
  </si>
  <si>
    <t>F4</t>
  </si>
  <si>
    <t>Spécifier des valeurs absolues ou relatives</t>
  </si>
  <si>
    <t>ECHAP</t>
  </si>
  <si>
    <t>Désélectionner une cellule</t>
  </si>
  <si>
    <t>CTRL + Roulette souris avant/arrière</t>
  </si>
  <si>
    <t>Effectuer un zoom avant ou arrière</t>
  </si>
  <si>
    <t>Déplacement du point d’insertion dans une feuille Excel</t>
  </si>
  <si>
    <t>Pour vous déplacer</t>
  </si>
  <si>
    <t>Touche de direction</t>
  </si>
  <si>
    <t>D'une cellule vers la gauche, la droite, le haut, le bas</t>
  </si>
  <si>
    <t>CTRL + touche de direction</t>
  </si>
  <si>
    <t>Jusqu'à la dernière cellule non vide d'une plage de cellules</t>
  </si>
  <si>
    <t>CTRL+ ORIGINE</t>
  </si>
  <si>
    <t>Le début de la feuille de calcul Excel</t>
  </si>
  <si>
    <t>ORIGINE</t>
  </si>
  <si>
    <t>Vers le début de la ligne (ou du texte)</t>
  </si>
  <si>
    <t>ALT + Page Préc. (ou Suiv.)</t>
  </si>
  <si>
    <t>D'un écran vers la gauche (vers la droite)</t>
  </si>
  <si>
    <t>CTRL+ FIN</t>
  </si>
  <si>
    <t>Vers la dernière cellule de la feuille de calcul, dans la dernière ligne du bas utilisée de la dernière colonne de droite utilisée</t>
  </si>
  <si>
    <t>FIN + Origine</t>
  </si>
  <si>
    <t>Sélection dans Excel</t>
  </si>
  <si>
    <t>Pour</t>
  </si>
  <si>
    <t>CTRL +  A</t>
  </si>
  <si>
    <t>Sélectionner tout le contenu d'une feuille Excel</t>
  </si>
  <si>
    <t>CTRL +  *</t>
  </si>
  <si>
    <t>Sélectionner un tableau en entier</t>
  </si>
  <si>
    <t>CTRL + ESPACE</t>
  </si>
  <si>
    <t>Sélectionner toute la colonne</t>
  </si>
  <si>
    <t>MAJ + ESPACE</t>
  </si>
  <si>
    <t>Sélectionner toute la ligne</t>
  </si>
  <si>
    <t>F8</t>
  </si>
  <si>
    <t>Active ou désactive le mode étendu.</t>
  </si>
  <si>
    <t>En mode étendu, EXT apparaît dans la barre d'état</t>
  </si>
  <si>
    <t>et les touches de direction étendent la sélection</t>
  </si>
  <si>
    <t>MAJ + touche de direction</t>
  </si>
  <si>
    <t>Étend la sélection à une autre cellule</t>
  </si>
  <si>
    <t>CTRL + MAJ + touche de direction</t>
  </si>
  <si>
    <t>Étend la sélection à la dernière cellule non vide</t>
  </si>
  <si>
    <t>contenue dans la même colonne ou ligne que</t>
  </si>
  <si>
    <t>la cellule active</t>
  </si>
  <si>
    <t>MAJ + Origine</t>
  </si>
  <si>
    <t>Étend la sélection jusqu'au début de la ligne</t>
  </si>
  <si>
    <t>CTRL + MAJ + FIN</t>
  </si>
  <si>
    <t>Étend la sélection à la dernière cellule utilisée dans la feuille de calcul (coin inférieur droit)</t>
  </si>
  <si>
    <t>FIN + MAJ + touche de direction</t>
  </si>
  <si>
    <t>CTRL + Entrée</t>
  </si>
  <si>
    <t>Remplit toutes les cellules d'une sélection avec la même valeur (saisir la valeur après la sélection puis Ctrl + Entrée)</t>
  </si>
  <si>
    <t>Rechercher dans Excel</t>
  </si>
  <si>
    <t>CTRL+ F</t>
  </si>
  <si>
    <t>Rechercher un mot, un caractère, un chiffre, un espace...</t>
  </si>
  <si>
    <t>CTRL + H</t>
  </si>
  <si>
    <t>Rechercher / Remplacer un mot, un caractère, un chiffre,</t>
  </si>
  <si>
    <t>un espace...</t>
  </si>
  <si>
    <t>Créer, afficher et enregistrer des documents Excel</t>
  </si>
  <si>
    <t>CTRL + N</t>
  </si>
  <si>
    <t>Créer un nouveau classeur du même type que le classeur actif.</t>
  </si>
  <si>
    <t>CTRL + O</t>
  </si>
  <si>
    <t>Ouvrir un classeur</t>
  </si>
  <si>
    <t>CTRL + W</t>
  </si>
  <si>
    <t>Fermer un classeur</t>
  </si>
  <si>
    <t>CTRL + S</t>
  </si>
  <si>
    <t>Enregistrer un classeur</t>
  </si>
  <si>
    <t>CTRL + P</t>
  </si>
  <si>
    <t>Imprimer</t>
  </si>
  <si>
    <t>ALT + F4</t>
  </si>
  <si>
    <t>Fermer le classeur et son application</t>
  </si>
  <si>
    <t>Les raccourcis clavier sous Excel</t>
  </si>
  <si>
    <t>Présentation : une note de frais</t>
  </si>
  <si>
    <t>Réservé à l'administration</t>
  </si>
  <si>
    <t>Note de frais</t>
  </si>
  <si>
    <t>OBJET :</t>
  </si>
  <si>
    <t>N° NOTE DE FRAIS :</t>
  </si>
  <si>
    <t>PÉRIODE :</t>
  </si>
  <si>
    <t>Du</t>
  </si>
  <si>
    <t>Au</t>
  </si>
  <si>
    <t>Emetteur :</t>
  </si>
  <si>
    <t>  N° S.S.</t>
  </si>
  <si>
    <t>Service</t>
  </si>
  <si>
    <t>Responsable</t>
  </si>
  <si>
    <t>  N° employé</t>
  </si>
  <si>
    <t>Compte</t>
  </si>
  <si>
    <t>Description</t>
  </si>
  <si>
    <t>Hôtel</t>
  </si>
  <si>
    <t>Carburant</t>
  </si>
  <si>
    <t>Repas</t>
  </si>
  <si>
    <t>Loisirs</t>
  </si>
  <si>
    <t>Divers</t>
  </si>
  <si>
    <t>Sous-total</t>
  </si>
  <si>
    <t>APPROUVÉ :</t>
  </si>
  <si>
    <t>REMARQUES : </t>
  </si>
  <si>
    <t>Avances</t>
  </si>
  <si>
    <t>Chaque FEUILLE de calcul est quadrillée et référencée par des lettres en haut (COLONNES) et des chiffres à gauche (LIGNES). L’intersection d’une ligne et d’une colonne représente toujours une CELLULE</t>
  </si>
  <si>
    <t>Chaque CELLULE a une identification unique, on appelle cela une ADRESSE ou une REFERENCE.</t>
  </si>
  <si>
    <t>Taille d'une FEUILLE</t>
  </si>
  <si>
    <t>65 536 lignes et 256 colonnes = 16 777 216,00 cellules avec Office 2003</t>
  </si>
  <si>
    <t>1 048 576 lignes et 16 384 colonnes = 17 179 869 184,00 cellules avec Office 2007</t>
  </si>
  <si>
    <t>Naviguer dans une FEUILLE</t>
  </si>
  <si>
    <t>début et fin de colonne : touche contrôle + flèche début</t>
  </si>
  <si>
    <t>début et fin de feuille : contrôle + flèche début (ou fin)</t>
  </si>
  <si>
    <t>Zoom : contrôle + molette</t>
  </si>
  <si>
    <t>Sélectionner toute la feuille : Ctrl + A</t>
  </si>
  <si>
    <r>
      <t xml:space="preserve">Aller en dernière ligne d'une liste : contrôle + flèche </t>
    </r>
    <r>
      <rPr>
        <sz val="16"/>
        <rFont val="Wingdings"/>
        <family val="0"/>
      </rPr>
      <t>ò</t>
    </r>
  </si>
  <si>
    <t>L'environnement Excel</t>
  </si>
  <si>
    <t>Naviguer entre FEUILLES</t>
  </si>
  <si>
    <t>Bouton droit en bas à gauche d'une FEUILLE pour afficher la liste des FEUILLES</t>
  </si>
  <si>
    <t>Chaque fichier Excel (extension XLS) est un CLASSEUR qui contient une ou plusieurs FEUILLES de calcul (trois par défaut)</t>
  </si>
  <si>
    <t>Répertoire téléphonique</t>
  </si>
  <si>
    <t>Dernière mise à jour :</t>
  </si>
  <si>
    <t>Téléphone (domicile)</t>
  </si>
  <si>
    <t>Téléphone (bureau)</t>
  </si>
  <si>
    <t>Téléphone portable</t>
  </si>
  <si>
    <t>Adresse électronique </t>
  </si>
  <si>
    <t>Un répertoire téléphonique</t>
  </si>
  <si>
    <t>(Séjours + Chambres)</t>
  </si>
  <si>
    <t>Accessoires</t>
  </si>
  <si>
    <t>Etat</t>
  </si>
  <si>
    <t>Porte d'entrée :</t>
  </si>
  <si>
    <t>Boite aux lettres</t>
  </si>
  <si>
    <t>Nbre de serrures :</t>
  </si>
  <si>
    <t>Sonnette</t>
  </si>
  <si>
    <t xml:space="preserve">Nbre de clés remises : </t>
  </si>
  <si>
    <t>Interphone</t>
  </si>
  <si>
    <t>Antenne Tv</t>
  </si>
  <si>
    <t xml:space="preserve">Autre : </t>
  </si>
  <si>
    <t>CHAUFFAGE</t>
  </si>
  <si>
    <t xml:space="preserve">Localisation : </t>
  </si>
  <si>
    <t xml:space="preserve">Etat général : </t>
  </si>
  <si>
    <t xml:space="preserve">Dernier entretien le : </t>
  </si>
  <si>
    <t xml:space="preserve">Dernier ramonage le : </t>
  </si>
  <si>
    <t>Localisation :</t>
  </si>
  <si>
    <t>Nombre total de cheminées :</t>
  </si>
  <si>
    <t>RELEVES DES COMPTEURS</t>
  </si>
  <si>
    <t>DATE</t>
  </si>
  <si>
    <t>TYPE DE CONSTRUCTION ET ETAT</t>
  </si>
  <si>
    <t>Le              /              /20</t>
  </si>
  <si>
    <t>Puissance :</t>
  </si>
  <si>
    <t>AUTRES PARTIES PRIVATIVES</t>
  </si>
  <si>
    <t>Descriptif, état :</t>
  </si>
  <si>
    <t>ENTREE</t>
  </si>
  <si>
    <t>SEJOUR</t>
  </si>
  <si>
    <t>MURS (peinture, papiers p.)</t>
  </si>
  <si>
    <t>Plinthes, baguettes,…</t>
  </si>
  <si>
    <t>SOL (parquet, moquette,…)</t>
  </si>
  <si>
    <t>PLAFOND</t>
  </si>
  <si>
    <t>PORTE</t>
  </si>
  <si>
    <t>ECLAIRAGE Naturel (Fenêtre, …)</t>
  </si>
  <si>
    <t>Etanchéité (humidité)</t>
  </si>
  <si>
    <t>Volet, store</t>
  </si>
  <si>
    <t>Interrupteurs (quantité)</t>
  </si>
  <si>
    <t>Prises (quantité)</t>
  </si>
  <si>
    <t>Plafonnier</t>
  </si>
  <si>
    <t>VENTILATION</t>
  </si>
  <si>
    <t>AUTRES :</t>
  </si>
  <si>
    <t>SALLE A MANGER</t>
  </si>
  <si>
    <t>CHAMBRE N°1</t>
  </si>
  <si>
    <t>CHAMBRE N°2</t>
  </si>
  <si>
    <t>CHAMBRE N°3</t>
  </si>
  <si>
    <t>CHAMBRE N°4</t>
  </si>
  <si>
    <t>CHAMBRE N°5</t>
  </si>
  <si>
    <t>Autre :</t>
  </si>
  <si>
    <t>CUISINE</t>
  </si>
  <si>
    <t>CUISINE (suite)</t>
  </si>
  <si>
    <t>Evier (nombre de bacs) :</t>
  </si>
  <si>
    <t>Plomberie, Robinetterie</t>
  </si>
  <si>
    <t>Siphon, évacuation</t>
  </si>
  <si>
    <t>Joints</t>
  </si>
  <si>
    <t>Plaque de cuisson</t>
  </si>
  <si>
    <t>Hotte aspirante</t>
  </si>
  <si>
    <t>Lave-vaisselle</t>
  </si>
  <si>
    <t>Réfrigérateur</t>
  </si>
  <si>
    <t>Autres :</t>
  </si>
  <si>
    <t>Observations :</t>
  </si>
  <si>
    <t>SALLE DE BAINS N°1</t>
  </si>
  <si>
    <t>SALLE DE BAINS N°1 (suite)</t>
  </si>
  <si>
    <t>Lavabo</t>
  </si>
  <si>
    <t>Plomberie lavabo</t>
  </si>
  <si>
    <t>Douche</t>
  </si>
  <si>
    <t>Plomberie douche</t>
  </si>
  <si>
    <t>Baignoire</t>
  </si>
  <si>
    <t>Plomberie baignoire</t>
  </si>
  <si>
    <t>Siphon lavabo</t>
  </si>
  <si>
    <t>Siphon douche</t>
  </si>
  <si>
    <t>Siphon baignoire</t>
  </si>
  <si>
    <t>SALLE DE BAINS N°2</t>
  </si>
  <si>
    <t>SALLE DE BAINS N°2 (suite)</t>
  </si>
  <si>
    <t>WC N°1</t>
  </si>
  <si>
    <t>WC N°1  (suite)</t>
  </si>
  <si>
    <t>Cuvette</t>
  </si>
  <si>
    <t>Plomberie</t>
  </si>
  <si>
    <t>Chasse d'eau</t>
  </si>
  <si>
    <t>lave-mains</t>
  </si>
  <si>
    <t xml:space="preserve">Autres : </t>
  </si>
  <si>
    <t>WC N°2</t>
  </si>
  <si>
    <t>WC N°2  (suite)</t>
  </si>
  <si>
    <t>Le présent état des lieux établi contradictoirement entre les parties qui le reconnaissent,</t>
  </si>
  <si>
    <t>fait partie intégrante du contrat de location dont il ne peut être dissocié.</t>
  </si>
  <si>
    <t>Fait à ……………………………………………………………………………………………………. ,</t>
  </si>
  <si>
    <t>Le ……………………………………………………………..</t>
  </si>
  <si>
    <t>En …………. exemplaires, dont un remis dès à présent au locataire qui le reconnaît.</t>
  </si>
  <si>
    <t>Le bailleur</t>
  </si>
  <si>
    <t>Le(s) locataire(s)</t>
  </si>
  <si>
    <t>Signature précédée de la mention manuscrite "certifié exact"</t>
  </si>
  <si>
    <r>
      <rPr>
        <b/>
        <sz val="11"/>
        <color indexed="8"/>
        <rFont val="Calibri"/>
        <family val="2"/>
      </rPr>
      <t>ENTREE</t>
    </r>
    <r>
      <rPr>
        <sz val="11"/>
        <color indexed="8"/>
        <rFont val="Calibri"/>
        <family val="2"/>
      </rPr>
      <t xml:space="preserve"> :  </t>
    </r>
    <r>
      <rPr>
        <b/>
        <sz val="20"/>
        <color indexed="8"/>
        <rFont val="Arial"/>
        <family val="2"/>
      </rPr>
      <t>□</t>
    </r>
  </si>
  <si>
    <r>
      <rPr>
        <u val="single"/>
        <sz val="11"/>
        <color indexed="8"/>
        <rFont val="Calibri"/>
        <family val="2"/>
      </rPr>
      <t>Etabli le</t>
    </r>
    <r>
      <rPr>
        <sz val="11"/>
        <color indexed="8"/>
        <rFont val="Calibri"/>
        <family val="2"/>
      </rPr>
      <t xml:space="preserve"> : </t>
    </r>
  </si>
  <si>
    <r>
      <rPr>
        <b/>
        <sz val="11"/>
        <color indexed="8"/>
        <rFont val="Calibri"/>
        <family val="2"/>
      </rPr>
      <t>SORTIE</t>
    </r>
    <r>
      <rPr>
        <sz val="11"/>
        <color indexed="8"/>
        <rFont val="Calibri"/>
        <family val="2"/>
      </rPr>
      <t xml:space="preserve"> :  </t>
    </r>
    <r>
      <rPr>
        <b/>
        <sz val="20"/>
        <color indexed="8"/>
        <rFont val="Arial"/>
        <family val="2"/>
      </rPr>
      <t>□</t>
    </r>
  </si>
  <si>
    <r>
      <rPr>
        <u val="single"/>
        <sz val="11"/>
        <color indexed="8"/>
        <rFont val="Calibri"/>
        <family val="2"/>
      </rPr>
      <t>Pour un état des lieux de sortie, nouvelle adresse du locataire</t>
    </r>
    <r>
      <rPr>
        <sz val="11"/>
        <color indexed="8"/>
        <rFont val="Calibri"/>
        <family val="2"/>
      </rPr>
      <t xml:space="preserve"> : </t>
    </r>
  </si>
  <si>
    <r>
      <rPr>
        <b/>
        <u val="single"/>
        <sz val="12"/>
        <color indexed="8"/>
        <rFont val="Calibri"/>
        <family val="2"/>
      </rPr>
      <t>LE BAILLEUR</t>
    </r>
    <r>
      <rPr>
        <sz val="11"/>
        <color indexed="8"/>
        <rFont val="Calibri"/>
        <family val="2"/>
      </rPr>
      <t xml:space="preserve"> :</t>
    </r>
  </si>
  <si>
    <r>
      <rPr>
        <b/>
        <u val="single"/>
        <sz val="12"/>
        <color indexed="8"/>
        <rFont val="Calibri"/>
        <family val="2"/>
      </rPr>
      <t>LE(S) LOCATAIRE(S)</t>
    </r>
    <r>
      <rPr>
        <u val="single"/>
        <sz val="11"/>
        <color indexed="8"/>
        <rFont val="Calibri"/>
        <family val="2"/>
      </rPr>
      <t xml:space="preserve"> :</t>
    </r>
  </si>
  <si>
    <r>
      <rPr>
        <u val="single"/>
        <sz val="11"/>
        <color indexed="8"/>
        <rFont val="Calibri"/>
        <family val="2"/>
      </rPr>
      <t>Adresse des locaux loués</t>
    </r>
    <r>
      <rPr>
        <sz val="11"/>
        <color indexed="8"/>
        <rFont val="Calibri"/>
        <family val="2"/>
      </rPr>
      <t xml:space="preserve"> : </t>
    </r>
  </si>
  <si>
    <r>
      <rPr>
        <u val="single"/>
        <sz val="11"/>
        <color indexed="8"/>
        <rFont val="Calibri"/>
        <family val="2"/>
      </rPr>
      <t>Type d'habitation</t>
    </r>
    <r>
      <rPr>
        <sz val="11"/>
        <color indexed="8"/>
        <rFont val="Calibri"/>
        <family val="2"/>
      </rPr>
      <t xml:space="preserve"> : </t>
    </r>
  </si>
  <si>
    <r>
      <rPr>
        <sz val="20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APPARTEMENT</t>
    </r>
  </si>
  <si>
    <r>
      <rPr>
        <sz val="20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MAISON INDIVIDUELLE</t>
    </r>
  </si>
  <si>
    <r>
      <rPr>
        <sz val="20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AUTRE (Précisez)</t>
    </r>
  </si>
  <si>
    <r>
      <rPr>
        <u val="single"/>
        <sz val="11"/>
        <color indexed="8"/>
        <rFont val="Calibri"/>
        <family val="2"/>
      </rPr>
      <t>Nombre de pièces principales</t>
    </r>
    <r>
      <rPr>
        <sz val="11"/>
        <color indexed="8"/>
        <rFont val="Calibri"/>
        <family val="2"/>
      </rPr>
      <t xml:space="preserve"> :</t>
    </r>
  </si>
  <si>
    <r>
      <rPr>
        <u val="single"/>
        <sz val="11"/>
        <color indexed="8"/>
        <rFont val="Calibri"/>
        <family val="2"/>
      </rPr>
      <t>Surface habitable</t>
    </r>
    <r>
      <rPr>
        <sz val="11"/>
        <color indexed="8"/>
        <rFont val="Calibri"/>
        <family val="2"/>
      </rPr>
      <t xml:space="preserve"> :</t>
    </r>
  </si>
  <si>
    <r>
      <rPr>
        <u val="single"/>
        <sz val="11"/>
        <color indexed="8"/>
        <rFont val="Calibri"/>
        <family val="2"/>
      </rPr>
      <t>Désignation des locaux et des équipements privatifs</t>
    </r>
    <r>
      <rPr>
        <sz val="11"/>
        <color indexed="8"/>
        <rFont val="Calibri"/>
        <family val="2"/>
      </rPr>
      <t xml:space="preserve"> :</t>
    </r>
  </si>
  <si>
    <r>
      <rPr>
        <u val="single"/>
        <sz val="11"/>
        <color indexed="8"/>
        <rFont val="Calibri"/>
        <family val="2"/>
      </rPr>
      <t>Légendes (Etat)</t>
    </r>
    <r>
      <rPr>
        <sz val="11"/>
        <color indexed="8"/>
        <rFont val="Calibri"/>
        <family val="2"/>
      </rPr>
      <t xml:space="preserve"> :</t>
    </r>
  </si>
  <si>
    <r>
      <rPr>
        <b/>
        <sz val="11"/>
        <color indexed="8"/>
        <rFont val="Calibri"/>
        <family val="2"/>
      </rPr>
      <t>TBE</t>
    </r>
    <r>
      <rPr>
        <sz val="11"/>
        <color indexed="8"/>
        <rFont val="Calibri"/>
        <family val="2"/>
      </rPr>
      <t xml:space="preserve"> : TRES BON  ETAT</t>
    </r>
  </si>
  <si>
    <r>
      <rPr>
        <b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: BON ETAT</t>
    </r>
  </si>
  <si>
    <r>
      <rPr>
        <b/>
        <sz val="11"/>
        <color indexed="8"/>
        <rFont val="Calibri"/>
        <family val="2"/>
      </rPr>
      <t>MOY</t>
    </r>
    <r>
      <rPr>
        <sz val="11"/>
        <color indexed="8"/>
        <rFont val="Calibri"/>
        <family val="2"/>
      </rPr>
      <t xml:space="preserve"> : ETAT MOYEN</t>
    </r>
  </si>
  <si>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: MAUVAIS ETAT</t>
    </r>
  </si>
  <si>
    <r>
      <rPr>
        <b/>
        <sz val="11"/>
        <color indexed="8"/>
        <rFont val="Calibri"/>
        <family val="2"/>
      </rPr>
      <t>HS</t>
    </r>
    <r>
      <rPr>
        <sz val="11"/>
        <color indexed="8"/>
        <rFont val="Calibri"/>
        <family val="2"/>
      </rPr>
      <t xml:space="preserve"> : HORS SERVICE</t>
    </r>
  </si>
  <si>
    <r>
      <rPr>
        <b/>
        <sz val="11"/>
        <color indexed="8"/>
        <rFont val="Calibri"/>
        <family val="2"/>
      </rPr>
      <t>NV</t>
    </r>
    <r>
      <rPr>
        <sz val="11"/>
        <color indexed="8"/>
        <rFont val="Calibri"/>
        <family val="2"/>
      </rPr>
      <t xml:space="preserve"> : NON VERIFIE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</si>
  <si>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CHAUFFAGE COLLECTIF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</si>
  <si>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CHAUDIERE INDIVIDUELLE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</si>
  <si>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Chauffage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</si>
  <si>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Gaz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</si>
  <si>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Chauffe eau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</si>
  <si>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Fuel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</si>
  <si>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Autre (Précisez) :</t>
    </r>
  </si>
  <si>
    <r>
      <rPr>
        <sz val="18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BALLON  : …………litres</t>
    </r>
  </si>
  <si>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EDF</t>
    </r>
  </si>
  <si>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GDF</t>
    </r>
  </si>
  <si>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Eau chaude</t>
    </r>
  </si>
  <si>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Eau froide</t>
    </r>
  </si>
  <si>
    <r>
      <rPr>
        <sz val="16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Cave n° :</t>
    </r>
  </si>
  <si>
    <r>
      <rPr>
        <sz val="16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Box n° :</t>
    </r>
  </si>
  <si>
    <r>
      <rPr>
        <sz val="16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Parking n° :</t>
    </r>
  </si>
  <si>
    <r>
      <rPr>
        <sz val="16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Autre n° :</t>
    </r>
  </si>
  <si>
    <r>
      <rPr>
        <b/>
        <sz val="9"/>
        <color indexed="8"/>
        <rFont val="Calibri"/>
        <family val="2"/>
      </rPr>
      <t>ETAT</t>
    </r>
    <r>
      <rPr>
        <sz val="9"/>
        <color indexed="8"/>
        <rFont val="Calibri"/>
        <family val="2"/>
      </rPr>
      <t xml:space="preserve"> :</t>
    </r>
    <r>
      <rPr>
        <sz val="11"/>
        <color indexed="8"/>
        <rFont val="Calibri"/>
        <family val="2"/>
      </rPr>
      <t xml:space="preserve">   </t>
    </r>
    <r>
      <rPr>
        <b/>
        <sz val="10"/>
        <color indexed="12"/>
        <rFont val="Calibri"/>
        <family val="2"/>
      </rPr>
      <t>TBE</t>
    </r>
    <r>
      <rPr>
        <sz val="9"/>
        <color indexed="8"/>
        <rFont val="Calibri"/>
        <family val="2"/>
      </rPr>
      <t xml:space="preserve"> : Très bon état        </t>
    </r>
    <r>
      <rPr>
        <b/>
        <sz val="10"/>
        <color indexed="12"/>
        <rFont val="Calibri"/>
        <family val="2"/>
      </rPr>
      <t>B</t>
    </r>
    <r>
      <rPr>
        <sz val="9"/>
        <color indexed="8"/>
        <rFont val="Calibri"/>
        <family val="2"/>
      </rPr>
      <t xml:space="preserve"> : Bon état       </t>
    </r>
    <r>
      <rPr>
        <b/>
        <sz val="9"/>
        <color indexed="12"/>
        <rFont val="Calibri"/>
        <family val="2"/>
      </rPr>
      <t>MOY</t>
    </r>
    <r>
      <rPr>
        <sz val="9"/>
        <color indexed="8"/>
        <rFont val="Calibri"/>
        <family val="2"/>
      </rPr>
      <t xml:space="preserve"> : Etat moyen       </t>
    </r>
    <r>
      <rPr>
        <b/>
        <sz val="10"/>
        <color indexed="12"/>
        <rFont val="Calibri"/>
        <family val="2"/>
      </rPr>
      <t>ME</t>
    </r>
    <r>
      <rPr>
        <sz val="9"/>
        <color indexed="8"/>
        <rFont val="Calibri"/>
        <family val="2"/>
      </rPr>
      <t xml:space="preserve"> : Mauvais état       </t>
    </r>
    <r>
      <rPr>
        <b/>
        <sz val="10"/>
        <color indexed="12"/>
        <rFont val="Calibri"/>
        <family val="2"/>
      </rPr>
      <t>HS</t>
    </r>
    <r>
      <rPr>
        <sz val="9"/>
        <color indexed="8"/>
        <rFont val="Calibri"/>
        <family val="2"/>
      </rPr>
      <t xml:space="preserve"> : Hors service      </t>
    </r>
    <r>
      <rPr>
        <b/>
        <sz val="10"/>
        <color indexed="12"/>
        <rFont val="Calibri"/>
        <family val="2"/>
      </rPr>
      <t>NV</t>
    </r>
    <r>
      <rPr>
        <sz val="9"/>
        <color indexed="8"/>
        <rFont val="Calibri"/>
        <family val="2"/>
      </rPr>
      <t xml:space="preserve"> : Non vérifié</t>
    </r>
  </si>
  <si>
    <r>
      <t xml:space="preserve">EAU POTABLE :                                </t>
    </r>
    <r>
      <rPr>
        <sz val="16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FROIDE          </t>
    </r>
    <r>
      <rPr>
        <sz val="16"/>
        <color indexed="8"/>
        <rFont val="Calibri"/>
        <family val="2"/>
      </rPr>
      <t>□</t>
    </r>
    <r>
      <rPr>
        <sz val="10"/>
        <color indexed="8"/>
        <rFont val="Calibri"/>
        <family val="2"/>
      </rPr>
      <t>CHAUDE</t>
    </r>
  </si>
  <si>
    <t>Région</t>
  </si>
  <si>
    <t>Appellation</t>
  </si>
  <si>
    <t>Domaine</t>
  </si>
  <si>
    <t>Couleur</t>
  </si>
  <si>
    <t>Année</t>
  </si>
  <si>
    <t>Qté</t>
  </si>
  <si>
    <t>Cl</t>
  </si>
  <si>
    <t>Commentaire</t>
  </si>
  <si>
    <t>Garde</t>
  </si>
  <si>
    <t>Alsace</t>
  </si>
  <si>
    <t>Alsace Gewurztraminer</t>
  </si>
  <si>
    <t>Adam Gewurztraminer</t>
  </si>
  <si>
    <t>Blanc</t>
  </si>
  <si>
    <t>Zind Humbrecht Clos Windsbuhl Gewurztraminer</t>
  </si>
  <si>
    <t>Alsace Pinot Gris</t>
  </si>
  <si>
    <t>Zind-Humbrecht Pinot Gris Clos Jebsal</t>
  </si>
  <si>
    <t>Zind-Humbrecht Pinot Gris Heimbourg</t>
  </si>
  <si>
    <t>Zind-Humbrecht Pinot Gris vieilles vignes</t>
  </si>
  <si>
    <t>Rouge</t>
  </si>
  <si>
    <t>Bordeaux</t>
  </si>
  <si>
    <t>L'outil pratique pour gérer des listes : objets, personnes…</t>
  </si>
  <si>
    <t>Usages d'Excel :</t>
  </si>
  <si>
    <t>Calculs simples ou complexes</t>
  </si>
  <si>
    <t>Gestion de données : bibliothèques, cdthèque, logithèques,…</t>
  </si>
  <si>
    <t>Gestion de fichiers de toutes sortes (associations)</t>
  </si>
  <si>
    <t>Mise forme manuelle :</t>
  </si>
  <si>
    <t>Mise forme automatique :</t>
  </si>
  <si>
    <t>Mise forme graphique :</t>
  </si>
  <si>
    <t>(format mise forme automatique)</t>
  </si>
  <si>
    <t xml:space="preserve">Date </t>
  </si>
  <si>
    <t>Référence</t>
  </si>
  <si>
    <t xml:space="preserve">   Titre du livre   </t>
  </si>
  <si>
    <t>Nom Editeur</t>
  </si>
  <si>
    <t>Libelle Collection</t>
  </si>
  <si>
    <t xml:space="preserve">   Auteur      </t>
  </si>
  <si>
    <t xml:space="preserve"> Prix TTC</t>
  </si>
  <si>
    <t>A127551</t>
  </si>
  <si>
    <t xml:space="preserve">FONDAT MARG ET AIME MAE  </t>
  </si>
  <si>
    <t>GALLIMARD</t>
  </si>
  <si>
    <t>HORS SER DEC GA</t>
  </si>
  <si>
    <t xml:space="preserve">MAEGHT YOYO    </t>
  </si>
  <si>
    <t xml:space="preserve">   15.00</t>
  </si>
  <si>
    <t>A129496</t>
  </si>
  <si>
    <t xml:space="preserve">SOIE ET LE CANON         </t>
  </si>
  <si>
    <t>ALB BEAUX LIVRE</t>
  </si>
  <si>
    <t>COLLECTIFS GALL</t>
  </si>
  <si>
    <t xml:space="preserve">   39.00</t>
  </si>
  <si>
    <t>A129799</t>
  </si>
  <si>
    <t xml:space="preserve">INFINI N111        N111  </t>
  </si>
  <si>
    <t xml:space="preserve">REVUE L'INFINI </t>
  </si>
  <si>
    <t xml:space="preserve">   17.50</t>
  </si>
  <si>
    <t>A130144</t>
  </si>
  <si>
    <t xml:space="preserve">ALECHINSKY LES AT DU MID </t>
  </si>
  <si>
    <t xml:space="preserve">LIVRE D'ART    </t>
  </si>
  <si>
    <t xml:space="preserve">   29.00</t>
  </si>
  <si>
    <t>A338423</t>
  </si>
  <si>
    <t xml:space="preserve">PEREIRA PRETEND          </t>
  </si>
  <si>
    <t xml:space="preserve">FOLIO          </t>
  </si>
  <si>
    <t>TABUCCHI ANTONI</t>
  </si>
  <si>
    <t xml:space="preserve">    5.60</t>
  </si>
  <si>
    <t>A421008</t>
  </si>
  <si>
    <t xml:space="preserve">NEONS SOUS LA MER        </t>
  </si>
  <si>
    <t>CIRIEZ FREDERIC</t>
  </si>
  <si>
    <t xml:space="preserve">    6.10</t>
  </si>
  <si>
    <t>A426540</t>
  </si>
  <si>
    <t xml:space="preserve">PERCEVAL                 </t>
  </si>
  <si>
    <t>FOLIO PLUS CLAS</t>
  </si>
  <si>
    <t>CHRETIEN TROYES</t>
  </si>
  <si>
    <t xml:space="preserve">    5.00</t>
  </si>
  <si>
    <t>A438341</t>
  </si>
  <si>
    <t xml:space="preserve">AFRIQUE DU SUD           </t>
  </si>
  <si>
    <t xml:space="preserve">DEC GALLIMARD  </t>
  </si>
  <si>
    <t xml:space="preserve">COQUEREL P     </t>
  </si>
  <si>
    <t xml:space="preserve">   14.00</t>
  </si>
  <si>
    <t>A438804</t>
  </si>
  <si>
    <t xml:space="preserve">TOUS LES MATINS DU MOND  </t>
  </si>
  <si>
    <t>QUIGNARD PASCAL</t>
  </si>
  <si>
    <t>A438976</t>
  </si>
  <si>
    <t xml:space="preserve">ROMANTISME BIB GALL      </t>
  </si>
  <si>
    <t>BIBLI GALLIMARD</t>
  </si>
  <si>
    <t xml:space="preserve">DECROIX/GANDT  </t>
  </si>
  <si>
    <t xml:space="preserve">    9.50</t>
  </si>
  <si>
    <t>A711675</t>
  </si>
  <si>
    <t xml:space="preserve">KIM VAN KIEU             </t>
  </si>
  <si>
    <t xml:space="preserve">CONN ORIENT 2  </t>
  </si>
  <si>
    <t>NGUYEN DU (1765</t>
  </si>
  <si>
    <t xml:space="preserve">    6.40</t>
  </si>
  <si>
    <t>A720635</t>
  </si>
  <si>
    <t xml:space="preserve">CONTES DE PLUIE ET LUNE  </t>
  </si>
  <si>
    <t xml:space="preserve">UEDA AKINARI   </t>
  </si>
  <si>
    <t xml:space="preserve">    7.90</t>
  </si>
  <si>
    <t>A736001</t>
  </si>
  <si>
    <t xml:space="preserve">SUICIDE ET LE CHANT      </t>
  </si>
  <si>
    <t>MAJROUH SAYD BA</t>
  </si>
  <si>
    <t xml:space="preserve">    8.50</t>
  </si>
  <si>
    <t>A551620</t>
  </si>
  <si>
    <t xml:space="preserve">QUATRE FILLES ET UN JEA  </t>
  </si>
  <si>
    <t>GALL JEUN</t>
  </si>
  <si>
    <t>POLE FICT FILLE</t>
  </si>
  <si>
    <t xml:space="preserve">BRASHARES ANN  </t>
  </si>
  <si>
    <t xml:space="preserve">    7.60</t>
  </si>
  <si>
    <t>A555657</t>
  </si>
  <si>
    <t>DEUXIEME ETE         T002</t>
  </si>
  <si>
    <t xml:space="preserve">    8.00</t>
  </si>
  <si>
    <t>A628494</t>
  </si>
  <si>
    <t xml:space="preserve">JE VAIS A L ECOLE    21  </t>
  </si>
  <si>
    <t xml:space="preserve">PETITE ENCYCLO </t>
  </si>
  <si>
    <t>GRAVIER DELPHIN</t>
  </si>
  <si>
    <t xml:space="preserve">   10.50</t>
  </si>
  <si>
    <t>A631162</t>
  </si>
  <si>
    <t xml:space="preserve">CODE COOL                </t>
  </si>
  <si>
    <t>WESTERFELD SCOT</t>
  </si>
  <si>
    <t xml:space="preserve">    6.60</t>
  </si>
  <si>
    <t>A634280</t>
  </si>
  <si>
    <t xml:space="preserve">PRES POLE FICTION 24V    </t>
  </si>
  <si>
    <t>BTE POLE FICTIO</t>
  </si>
  <si>
    <t>COLLECTIFS JEUN</t>
  </si>
  <si>
    <t xml:space="preserve">  176.70</t>
  </si>
  <si>
    <t>A634349</t>
  </si>
  <si>
    <t xml:space="preserve">TREIZE PETITES ENVEL BL  </t>
  </si>
  <si>
    <t xml:space="preserve">JOHNSON MAURE  </t>
  </si>
  <si>
    <t>A634352</t>
  </si>
  <si>
    <t xml:space="preserve">VOIX DU COUTEAU          </t>
  </si>
  <si>
    <t>POLE FICT FANTA</t>
  </si>
  <si>
    <t xml:space="preserve">NESS PATRICK   </t>
  </si>
  <si>
    <t>A634365</t>
  </si>
  <si>
    <t xml:space="preserve">FELICIDAD                </t>
  </si>
  <si>
    <t xml:space="preserve">MOLLA JEAN     </t>
  </si>
  <si>
    <t xml:space="preserve">    6.00</t>
  </si>
  <si>
    <t xml:space="preserve">   14.50</t>
  </si>
  <si>
    <t xml:space="preserve">   30.00</t>
  </si>
  <si>
    <t xml:space="preserve">COLLECTIF      </t>
  </si>
  <si>
    <t xml:space="preserve">   25.00</t>
  </si>
  <si>
    <t xml:space="preserve">   24.00</t>
  </si>
  <si>
    <t xml:space="preserve">   35.00</t>
  </si>
  <si>
    <t xml:space="preserve">   18.00</t>
  </si>
  <si>
    <t xml:space="preserve">   20.00</t>
  </si>
  <si>
    <t xml:space="preserve">   22.00</t>
  </si>
  <si>
    <t xml:space="preserve">   39.50</t>
  </si>
  <si>
    <t>Les ressources, trucs et astuces</t>
  </si>
  <si>
    <t xml:space="preserve">OpenOffice portable gratuit et complet  </t>
  </si>
  <si>
    <t>(télécharger v.3.2 Fr)</t>
  </si>
  <si>
    <t xml:space="preserve">   19.90</t>
  </si>
  <si>
    <t>S434282</t>
  </si>
  <si>
    <t>C EST PAS LA FIN DU MONDE</t>
  </si>
  <si>
    <t>BAYA JEUN</t>
  </si>
  <si>
    <t>J  AIME LIRE PL</t>
  </si>
  <si>
    <t xml:space="preserve">LESTRADE A     </t>
  </si>
  <si>
    <t xml:space="preserve">    5.90</t>
  </si>
  <si>
    <t>S434859</t>
  </si>
  <si>
    <t xml:space="preserve">CORSAIRE DE LA REINE N10 </t>
  </si>
  <si>
    <t>DETECTIVES DU T</t>
  </si>
  <si>
    <t xml:space="preserve">LENK F         </t>
  </si>
  <si>
    <t xml:space="preserve">    4.90</t>
  </si>
  <si>
    <t>S434905</t>
  </si>
  <si>
    <t xml:space="preserve">FLUTE ENCHANTEE  N36     </t>
  </si>
  <si>
    <t xml:space="preserve">CABANE MAGIQUE </t>
  </si>
  <si>
    <t xml:space="preserve">OSBORNE M P    </t>
  </si>
  <si>
    <t>S434934</t>
  </si>
  <si>
    <t xml:space="preserve">NOTR JOURN GRAV NUL PART </t>
  </si>
  <si>
    <t>MON JOURNAL GRA</t>
  </si>
  <si>
    <t xml:space="preserve">BENTON JIM     </t>
  </si>
  <si>
    <t>S431265</t>
  </si>
  <si>
    <t xml:space="preserve">LETTRE DES PREMIER TEMPS </t>
  </si>
  <si>
    <t>NLLE CITE</t>
  </si>
  <si>
    <t xml:space="preserve">SPIRITUALITES  </t>
  </si>
  <si>
    <t xml:space="preserve">LUBICH CHIARA  </t>
  </si>
  <si>
    <t xml:space="preserve">   19.00</t>
  </si>
  <si>
    <t>S437977</t>
  </si>
  <si>
    <t>CODE GENE DES COLLEC 2010</t>
  </si>
  <si>
    <t xml:space="preserve">BERGER   </t>
  </si>
  <si>
    <t xml:space="preserve">LES  CODES     </t>
  </si>
  <si>
    <t xml:space="preserve">   67.00</t>
  </si>
  <si>
    <t>S443154</t>
  </si>
  <si>
    <t xml:space="preserve">LIBERTE POLITIQUE N49    </t>
  </si>
  <si>
    <t xml:space="preserve">PRIVAT   </t>
  </si>
  <si>
    <t>HC SCIENC HUMAI</t>
  </si>
  <si>
    <t>S425121</t>
  </si>
  <si>
    <t xml:space="preserve">TOUTE LA FORMULE 1 2010  </t>
  </si>
  <si>
    <t>CHRONOSPO</t>
  </si>
  <si>
    <t xml:space="preserve">L ANNEE CHRONO </t>
  </si>
  <si>
    <t xml:space="preserve">GALERON JF     </t>
  </si>
  <si>
    <t xml:space="preserve">   28.00</t>
  </si>
  <si>
    <t>S443835</t>
  </si>
  <si>
    <t>ITIN D UN CHRET ORIENT 3E</t>
  </si>
  <si>
    <t>OEIL GUIB</t>
  </si>
  <si>
    <t xml:space="preserve">ESSAI          </t>
  </si>
  <si>
    <t xml:space="preserve">ANTAKLI J-C    </t>
  </si>
  <si>
    <t>S443907</t>
  </si>
  <si>
    <t xml:space="preserve">ALIMENTA DES SENIORS 3E  </t>
  </si>
  <si>
    <t>SANTE/EDUCATION</t>
  </si>
  <si>
    <t>GIULIANI PASCAL</t>
  </si>
  <si>
    <t>S444526</t>
  </si>
  <si>
    <t xml:space="preserve">IL A SOUFFERT SOUS PONCE </t>
  </si>
  <si>
    <t xml:space="preserve">MESSORI V      </t>
  </si>
  <si>
    <t xml:space="preserve">   26.00</t>
  </si>
  <si>
    <t>S444135</t>
  </si>
  <si>
    <t>PACK AGEN DU CH 2011 12EX</t>
  </si>
  <si>
    <t xml:space="preserve">BREPOLS  </t>
  </si>
  <si>
    <t xml:space="preserve">AGENDA         </t>
  </si>
  <si>
    <t>MOINES DE ST-AN</t>
  </si>
  <si>
    <t xml:space="preserve">   95.88</t>
  </si>
  <si>
    <t>S444148</t>
  </si>
  <si>
    <t xml:space="preserve">PACK AGEN DU CH 2011 5EX </t>
  </si>
  <si>
    <t xml:space="preserve">   39.95</t>
  </si>
  <si>
    <t>S443024</t>
  </si>
  <si>
    <t>AMOUR ET SILENCE AUT TEXT</t>
  </si>
  <si>
    <t>AD  SOLEM</t>
  </si>
  <si>
    <t xml:space="preserve">SPIRITUALITE   </t>
  </si>
  <si>
    <t xml:space="preserve">DOM PORION     </t>
  </si>
  <si>
    <t>S439157</t>
  </si>
  <si>
    <t xml:space="preserve">RESURRECTION 135/136     </t>
  </si>
  <si>
    <t xml:space="preserve">PAROLES  </t>
  </si>
  <si>
    <t>REVUE RESURECTI</t>
  </si>
  <si>
    <t>S443428</t>
  </si>
  <si>
    <t xml:space="preserve">CURE D ARS ET NOUS       </t>
  </si>
  <si>
    <t xml:space="preserve">SIGNATURES     </t>
  </si>
  <si>
    <t xml:space="preserve">BERRANGER      </t>
  </si>
  <si>
    <t xml:space="preserve">   12.00</t>
  </si>
  <si>
    <t>S442115</t>
  </si>
  <si>
    <t>MONNERONS HIST D UN MONNA</t>
  </si>
  <si>
    <t>CHEVAU-LE</t>
  </si>
  <si>
    <t>HIST DES MONNAI</t>
  </si>
  <si>
    <t xml:space="preserve">BOUCHET PH     </t>
  </si>
  <si>
    <t>S441990</t>
  </si>
  <si>
    <t xml:space="preserve">BRETAGNE                 </t>
  </si>
  <si>
    <t xml:space="preserve">DECLICS  </t>
  </si>
  <si>
    <t>TRANCH DE FRANC</t>
  </si>
  <si>
    <t xml:space="preserve">LE DIVENAH F   </t>
  </si>
  <si>
    <t xml:space="preserve">   18.90</t>
  </si>
  <si>
    <t>S442001</t>
  </si>
  <si>
    <t xml:space="preserve">PAYS BASQUE              </t>
  </si>
  <si>
    <t xml:space="preserve">FOLLET E       </t>
  </si>
  <si>
    <t>S442014</t>
  </si>
  <si>
    <t xml:space="preserve">PORTS DE BRETAGNE        </t>
  </si>
  <si>
    <t>S357855</t>
  </si>
  <si>
    <t>PAYS BASQUE A PIED NED PR</t>
  </si>
  <si>
    <t>FFRANDONN</t>
  </si>
  <si>
    <t xml:space="preserve">PR             </t>
  </si>
  <si>
    <t xml:space="preserve">    8.30</t>
  </si>
  <si>
    <t>S436316</t>
  </si>
  <si>
    <t xml:space="preserve">CHARENTE MARITIME        </t>
  </si>
  <si>
    <t xml:space="preserve">   13.30</t>
  </si>
  <si>
    <t>S436420</t>
  </si>
  <si>
    <t xml:space="preserve">PAYS MONT SAIN VICTOIRE  </t>
  </si>
  <si>
    <t>S443356</t>
  </si>
  <si>
    <t>BOUCHE DU RHON A PIED NED</t>
  </si>
  <si>
    <t>S412440</t>
  </si>
  <si>
    <t xml:space="preserve">PISCO SIGNIF PAJARO  CD  </t>
  </si>
  <si>
    <t>MAISON DE</t>
  </si>
  <si>
    <t xml:space="preserve">ELE ADULT 5.5% </t>
  </si>
  <si>
    <t>S436781</t>
  </si>
  <si>
    <t xml:space="preserve">TODA LAS VOCE B1 CD DVD  </t>
  </si>
  <si>
    <t>S440661</t>
  </si>
  <si>
    <t xml:space="preserve">TEAM DEUT LYCEE 2 PROF   </t>
  </si>
  <si>
    <t>ALL SCOL 19.60%</t>
  </si>
  <si>
    <t>S443297</t>
  </si>
  <si>
    <t xml:space="preserve">RACISM ENTR EXCLU SOCIAL </t>
  </si>
  <si>
    <t xml:space="preserve">SYLLEPSE </t>
  </si>
  <si>
    <t>ALTERNATIVE SUD</t>
  </si>
  <si>
    <t xml:space="preserve">LEROY AURELIE  </t>
  </si>
  <si>
    <t xml:space="preserve">   13.00</t>
  </si>
  <si>
    <t>S431832</t>
  </si>
  <si>
    <t>FOI AU DIEU GAGE HUMANISM</t>
  </si>
  <si>
    <t xml:space="preserve">DDB      </t>
  </si>
  <si>
    <t>THEOL A L UNIVE</t>
  </si>
  <si>
    <t>N'GUYEN TIEN DH</t>
  </si>
  <si>
    <t xml:space="preserve">   38.00</t>
  </si>
  <si>
    <t>S438945</t>
  </si>
  <si>
    <t xml:space="preserve">CHEMIN DU MONT ST MICHEL </t>
  </si>
  <si>
    <t>CHEM DE PELERIN</t>
  </si>
  <si>
    <t>S443590</t>
  </si>
  <si>
    <t xml:space="preserve">VERS LE PARADIS DANTE    </t>
  </si>
  <si>
    <t>LITTER HOR COLL</t>
  </si>
  <si>
    <t xml:space="preserve">SOLLERS P      </t>
  </si>
  <si>
    <t>S443662</t>
  </si>
  <si>
    <t xml:space="preserve">VISION DE DIEU           </t>
  </si>
  <si>
    <t xml:space="preserve">ESSAI/CARNETS  </t>
  </si>
  <si>
    <t xml:space="preserve">SAINT AUGUSTIN </t>
  </si>
  <si>
    <t>S444799</t>
  </si>
  <si>
    <t xml:space="preserve">TAO TE KING - NED        </t>
  </si>
  <si>
    <t xml:space="preserve">LAO TSEU       </t>
  </si>
  <si>
    <t xml:space="preserve">   10.00</t>
  </si>
  <si>
    <t>S428409</t>
  </si>
  <si>
    <t xml:space="preserve">AGENDA PRIER 2011        </t>
  </si>
  <si>
    <t xml:space="preserve">MALE     </t>
  </si>
  <si>
    <t xml:space="preserve">PRIER AGENDA   </t>
  </si>
  <si>
    <t xml:space="preserve">    9.90</t>
  </si>
  <si>
    <t>S442766</t>
  </si>
  <si>
    <t>CAR VOL LIG TPF 2 SOU GRI</t>
  </si>
  <si>
    <t>MOLESKINE</t>
  </si>
  <si>
    <t>CARNETS VOLANTS</t>
  </si>
  <si>
    <t xml:space="preserve">MOLESKINE      </t>
  </si>
  <si>
    <t xml:space="preserve">   11.50</t>
  </si>
  <si>
    <t xml:space="preserve">   16.00</t>
  </si>
  <si>
    <t xml:space="preserve">   23.00</t>
  </si>
  <si>
    <t xml:space="preserve">HISTOIRE       </t>
  </si>
  <si>
    <t xml:space="preserve">   17.00</t>
  </si>
  <si>
    <t xml:space="preserve">   24.50</t>
  </si>
  <si>
    <t>G127166</t>
  </si>
  <si>
    <t xml:space="preserve">ERP METHODE PRATIQUE     </t>
  </si>
  <si>
    <t xml:space="preserve">EYROLLES </t>
  </si>
  <si>
    <t xml:space="preserve">EYROLLES       </t>
  </si>
  <si>
    <t>JOUFFROY PHILIP</t>
  </si>
  <si>
    <t>G127515</t>
  </si>
  <si>
    <t xml:space="preserve">OBJECTIVE C DEVELOP      </t>
  </si>
  <si>
    <t>CHATELIER PIERR</t>
  </si>
  <si>
    <t xml:space="preserve">   32.00</t>
  </si>
  <si>
    <t>G435229</t>
  </si>
  <si>
    <t xml:space="preserve">ELIMINEZ MAL DOS QI GONG </t>
  </si>
  <si>
    <t>2EME EDIT</t>
  </si>
  <si>
    <t xml:space="preserve">2EME EDITION   </t>
  </si>
  <si>
    <t xml:space="preserve">SAPIN/BAILLEUL </t>
  </si>
  <si>
    <t>G435232</t>
  </si>
  <si>
    <t xml:space="preserve">VAINCRE SES ANGOISSES    </t>
  </si>
  <si>
    <t>BELLEGO JEAN YV</t>
  </si>
  <si>
    <t>G367256</t>
  </si>
  <si>
    <t xml:space="preserve">17 JUIN 1940 INDISP ARM  </t>
  </si>
  <si>
    <t>ESP DU LI</t>
  </si>
  <si>
    <t>ESPRIT DU LIVRE</t>
  </si>
  <si>
    <t xml:space="preserve">LEGOUX BERNARD </t>
  </si>
  <si>
    <t>G687514</t>
  </si>
  <si>
    <t xml:space="preserve">INSECTES ONT ILS UN CER  </t>
  </si>
  <si>
    <t xml:space="preserve">QUAE GIE </t>
  </si>
  <si>
    <t xml:space="preserve">QUAE GIE       </t>
  </si>
  <si>
    <t xml:space="preserve">ALBOUY VINCENT </t>
  </si>
  <si>
    <t>G687527</t>
  </si>
  <si>
    <t xml:space="preserve">TOUTES BIERES MOUSSENT   </t>
  </si>
  <si>
    <t xml:space="preserve">GRIFFON HEBERT </t>
  </si>
  <si>
    <t>G191369</t>
  </si>
  <si>
    <t>RIGOLER COMME UNE BALEINE</t>
  </si>
  <si>
    <t>COOP BREI</t>
  </si>
  <si>
    <t xml:space="preserve">COOP BREIZH    </t>
  </si>
  <si>
    <t xml:space="preserve">CORBEZ/TIRMANT </t>
  </si>
  <si>
    <t>G911097</t>
  </si>
  <si>
    <t xml:space="preserve">PRES BORD DE MER         </t>
  </si>
  <si>
    <t>BONCENS CHRISTO</t>
  </si>
  <si>
    <t xml:space="preserve">  198.00</t>
  </si>
  <si>
    <t>G784499</t>
  </si>
  <si>
    <t xml:space="preserve">PONTS MIXT ACIER-BET     </t>
  </si>
  <si>
    <t xml:space="preserve">PONT     </t>
  </si>
  <si>
    <t>LIVRES PONTS ET</t>
  </si>
  <si>
    <t xml:space="preserve">  120.00</t>
  </si>
  <si>
    <t>G545087</t>
  </si>
  <si>
    <t xml:space="preserve">FACE AUX NARCISSIQUES    </t>
  </si>
  <si>
    <t>ORGANISAT</t>
  </si>
  <si>
    <t>ED ORGANISATION</t>
  </si>
  <si>
    <t xml:space="preserve">BEHARY WENDY T </t>
  </si>
  <si>
    <t>G546723</t>
  </si>
  <si>
    <t xml:space="preserve">SUPERVISION COACHS       </t>
  </si>
  <si>
    <t>HADJADJ DARMOUN</t>
  </si>
  <si>
    <t>G546765</t>
  </si>
  <si>
    <t>GUIDE MICRO ENTREPRISE AV</t>
  </si>
  <si>
    <t xml:space="preserve">APCE PIGANEAU  </t>
  </si>
  <si>
    <t xml:space="preserve">   21.00</t>
  </si>
  <si>
    <t>G546983</t>
  </si>
  <si>
    <t xml:space="preserve">DEMANDEUR EMPLOI COMMENT </t>
  </si>
  <si>
    <t xml:space="preserve">DAID NGUYEN    </t>
  </si>
  <si>
    <t>G706619</t>
  </si>
  <si>
    <t xml:space="preserve">INGENIERIE FINANCIERE    </t>
  </si>
  <si>
    <t>REVUE BAN</t>
  </si>
  <si>
    <t xml:space="preserve">REVUE BANQUE   </t>
  </si>
  <si>
    <t>THOMAS PHILIPPE</t>
  </si>
  <si>
    <t>G292327</t>
  </si>
  <si>
    <t xml:space="preserve">AUTO ENTREPRENEUR        </t>
  </si>
  <si>
    <t xml:space="preserve">EMS      </t>
  </si>
  <si>
    <t xml:space="preserve">EMS GEODIF     </t>
  </si>
  <si>
    <t xml:space="preserve">HAYERE GAELLE  </t>
  </si>
  <si>
    <t xml:space="preserve">   13.50</t>
  </si>
  <si>
    <t>G432752</t>
  </si>
  <si>
    <t xml:space="preserve">CHEMIN VIGNES VAL LOIRE  </t>
  </si>
  <si>
    <t>SANG DE L</t>
  </si>
  <si>
    <t>SANG DE LA TERR</t>
  </si>
  <si>
    <t xml:space="preserve">MOREL FRANCOIS </t>
  </si>
  <si>
    <t>G307278</t>
  </si>
  <si>
    <t xml:space="preserve">APP FLASH CS5 TECHNI     </t>
  </si>
  <si>
    <t xml:space="preserve">ELEPHORM </t>
  </si>
  <si>
    <t xml:space="preserve">ELEPHORM       </t>
  </si>
  <si>
    <t xml:space="preserve">CAOUISSIN A    </t>
  </si>
  <si>
    <t xml:space="preserve">   49.90</t>
  </si>
  <si>
    <t>G171912</t>
  </si>
  <si>
    <t xml:space="preserve">SAINT TROPEZ             </t>
  </si>
  <si>
    <t>BETA PLUS</t>
  </si>
  <si>
    <t xml:space="preserve">BETA PLUS      </t>
  </si>
  <si>
    <t>CERFONTAINE SAN</t>
  </si>
  <si>
    <t xml:space="preserve">   89.50</t>
  </si>
  <si>
    <t>G146691</t>
  </si>
  <si>
    <t xml:space="preserve">ALBUMS JEUNES ARCHITEC   </t>
  </si>
  <si>
    <t>ARCHIBOOK</t>
  </si>
  <si>
    <t xml:space="preserve">ARCHIBOOKS     </t>
  </si>
  <si>
    <t xml:space="preserve">QUINTON MARYSE </t>
  </si>
  <si>
    <t>G272752</t>
  </si>
  <si>
    <t xml:space="preserve">KIT CREATION LOC PROFES  </t>
  </si>
  <si>
    <t>PUITS FLE</t>
  </si>
  <si>
    <t xml:space="preserve">PUITS FLEURI   </t>
  </si>
  <si>
    <t>DUPREZ GUILLAUM</t>
  </si>
  <si>
    <t xml:space="preserve">   59.00</t>
  </si>
  <si>
    <t>G272765</t>
  </si>
  <si>
    <t xml:space="preserve">KIT CREATION CAMPING     </t>
  </si>
  <si>
    <t>G272781</t>
  </si>
  <si>
    <t xml:space="preserve">INSTALLER AGENT IMMOBI   </t>
  </si>
  <si>
    <t xml:space="preserve">DUCROCQ ARNAUD </t>
  </si>
  <si>
    <t>F213956</t>
  </si>
  <si>
    <t xml:space="preserve">ACCOMPAGNEMENT SOCIAL    </t>
  </si>
  <si>
    <t xml:space="preserve">EHESP    </t>
  </si>
  <si>
    <t>HORS COLLECTION</t>
  </si>
  <si>
    <t>F206277</t>
  </si>
  <si>
    <t>AGES ET PASSAGES LES AGES</t>
  </si>
  <si>
    <t>PRESSCAEN</t>
  </si>
  <si>
    <t>SCIENCES EDUCAT</t>
  </si>
  <si>
    <t>VERGNIOUX ALAIN</t>
  </si>
  <si>
    <t>F112086</t>
  </si>
  <si>
    <t xml:space="preserve">JULES ROMAINS            </t>
  </si>
  <si>
    <t>SEPTENTRI</t>
  </si>
  <si>
    <t>REVUE ROMAN 20-</t>
  </si>
  <si>
    <t xml:space="preserve">TASSEL ALAIN   </t>
  </si>
  <si>
    <t>F112288</t>
  </si>
  <si>
    <t>DETTE LA DIME ET LE DENIE</t>
  </si>
  <si>
    <t>HIST ET CIVILIS</t>
  </si>
  <si>
    <t xml:space="preserve">ANCELET NETTER </t>
  </si>
  <si>
    <t>F112305</t>
  </si>
  <si>
    <t>GASTON BACHELARD MUSICIEN</t>
  </si>
  <si>
    <t>ESTHETIQUE ET S</t>
  </si>
  <si>
    <t xml:space="preserve">LASSUS MPIERRE </t>
  </si>
  <si>
    <t>F363169</t>
  </si>
  <si>
    <t xml:space="preserve">PREMIERES FRANC MACONNES </t>
  </si>
  <si>
    <t>PUBORDEAU</t>
  </si>
  <si>
    <t>MONDE MACONNIQU</t>
  </si>
  <si>
    <t xml:space="preserve">BURKE/JACOB    </t>
  </si>
  <si>
    <t>F350941</t>
  </si>
  <si>
    <t>INDEPENDANCES EN AMERIQUE</t>
  </si>
  <si>
    <t xml:space="preserve">P U M    </t>
  </si>
  <si>
    <t xml:space="preserve">CARAVELLE      </t>
  </si>
  <si>
    <t xml:space="preserve">   27.00</t>
  </si>
  <si>
    <t>F350970</t>
  </si>
  <si>
    <t>PENSEE SOCIALE PENSEE PRO</t>
  </si>
  <si>
    <t>DOS SCIEN EDUCA</t>
  </si>
  <si>
    <t xml:space="preserve">JORRO ANNE     </t>
  </si>
  <si>
    <t>F351023</t>
  </si>
  <si>
    <t>DE AQUITANIA IN HISPANIAM</t>
  </si>
  <si>
    <t xml:space="preserve">PALLAS         </t>
  </si>
  <si>
    <t xml:space="preserve">RICO CHRISTIAN </t>
  </si>
  <si>
    <t>F369666</t>
  </si>
  <si>
    <t>THEATRE POPULAIRE ET REPR</t>
  </si>
  <si>
    <t xml:space="preserve">P U R    </t>
  </si>
  <si>
    <t xml:space="preserve">SPECTACULAIRE  </t>
  </si>
  <si>
    <t xml:space="preserve">DENIZOT M      </t>
  </si>
  <si>
    <t>F369679</t>
  </si>
  <si>
    <t xml:space="preserve">LOUIS GUILLOUX           </t>
  </si>
  <si>
    <t xml:space="preserve">INTERFERENCES  </t>
  </si>
  <si>
    <t xml:space="preserve">GOLVET S       </t>
  </si>
  <si>
    <t>F369695</t>
  </si>
  <si>
    <t>LE CLEZIO PASSEUR DES ART</t>
  </si>
  <si>
    <t>F369738</t>
  </si>
  <si>
    <t xml:space="preserve">IMPERSONNEL              </t>
  </si>
  <si>
    <t>RIVAGES LINGUIS</t>
  </si>
  <si>
    <t>DAVIET/BOTTINEA</t>
  </si>
  <si>
    <t>F369741</t>
  </si>
  <si>
    <t xml:space="preserve">SYSTEME ET CHRONOLOGIE   </t>
  </si>
  <si>
    <t xml:space="preserve">DOUAY C        </t>
  </si>
  <si>
    <t>F369754</t>
  </si>
  <si>
    <t xml:space="preserve">EXEMPLE ET LE CORPUS QU  </t>
  </si>
  <si>
    <t xml:space="preserve">CERLICO        </t>
  </si>
  <si>
    <t>F294216</t>
  </si>
  <si>
    <t>ELECTIONS LEGISLATIVES SE</t>
  </si>
  <si>
    <t>INDES SAV</t>
  </si>
  <si>
    <t xml:space="preserve">ASIE           </t>
  </si>
  <si>
    <t xml:space="preserve">JALABERT L     </t>
  </si>
  <si>
    <t>F294535</t>
  </si>
  <si>
    <t>DE GAULLE POMPIDOU AFRIQU</t>
  </si>
  <si>
    <t xml:space="preserve">TURPIN F       </t>
  </si>
  <si>
    <t xml:space="preserve">   31.00</t>
  </si>
  <si>
    <t>F294593</t>
  </si>
  <si>
    <t>CHOIX DE LA CHINE D AUJOU</t>
  </si>
  <si>
    <t xml:space="preserve">WANG F         </t>
  </si>
  <si>
    <t>F294681</t>
  </si>
  <si>
    <t xml:space="preserve">MONDES DE L ASIE PACI    </t>
  </si>
  <si>
    <t>GESTDOERFER ALI</t>
  </si>
  <si>
    <t>F294795</t>
  </si>
  <si>
    <t xml:space="preserve">ISLAM ET SOCIETES AU SUD </t>
  </si>
  <si>
    <t>RIVAGES DES XAN</t>
  </si>
  <si>
    <t xml:space="preserve">TRIAUD JL      </t>
  </si>
  <si>
    <t>F138956</t>
  </si>
  <si>
    <t>MUSIQUE AUX TEMPS DES ART</t>
  </si>
  <si>
    <t>PARIS SOR</t>
  </si>
  <si>
    <t>MUSIQUES ECRITU</t>
  </si>
  <si>
    <t>DENIZEAU G/PIST</t>
  </si>
  <si>
    <t>F139041</t>
  </si>
  <si>
    <t xml:space="preserve">VARIETATES FORTUNAE      </t>
  </si>
  <si>
    <t xml:space="preserve">ROMA ANTIQUA   </t>
  </si>
  <si>
    <t>F139139</t>
  </si>
  <si>
    <t xml:space="preserve">SOLDATS DE LA LOI        </t>
  </si>
  <si>
    <t>CENTRE ROLAND M</t>
  </si>
  <si>
    <t xml:space="preserve">LUC JEAN NOEL  </t>
  </si>
  <si>
    <t>F139155</t>
  </si>
  <si>
    <t>VOLTAIRE ET L HISTOIRE NA</t>
  </si>
  <si>
    <t xml:space="preserve">REVUE VOLTAIRE </t>
  </si>
  <si>
    <t>F143905</t>
  </si>
  <si>
    <t>AUTOLIQUIDATION DE LA RAI</t>
  </si>
  <si>
    <t xml:space="preserve">MSH      </t>
  </si>
  <si>
    <t xml:space="preserve">PHILIA         </t>
  </si>
  <si>
    <t>MADERTHANER/MUS</t>
  </si>
  <si>
    <t>F144058</t>
  </si>
  <si>
    <t>LINGUISTIQUE LEGALE ET DE</t>
  </si>
  <si>
    <t>LANGAGE ET SOCI</t>
  </si>
  <si>
    <t xml:space="preserve">LAGORGETTE D   </t>
  </si>
  <si>
    <t>WO27959</t>
  </si>
  <si>
    <t xml:space="preserve">CORTICOTHERAPIE PEDIAT   </t>
  </si>
  <si>
    <t xml:space="preserve">DOIN     </t>
  </si>
  <si>
    <t xml:space="preserve">PEDIATRIE      </t>
  </si>
  <si>
    <t>CHALUMEA/DOMMER</t>
  </si>
  <si>
    <t xml:space="preserve">   58.00</t>
  </si>
  <si>
    <t>W808120</t>
  </si>
  <si>
    <t>OPTIMISATION BUDGET FORMA</t>
  </si>
  <si>
    <t xml:space="preserve">LIAISONS </t>
  </si>
  <si>
    <t>ENTREPRISE ET C</t>
  </si>
  <si>
    <t xml:space="preserve">ERAY P/ERAY A  </t>
  </si>
  <si>
    <t>PA90781</t>
  </si>
  <si>
    <t xml:space="preserve">DEVANT LA MORT           </t>
  </si>
  <si>
    <t xml:space="preserve">PASCAL   </t>
  </si>
  <si>
    <t xml:space="preserve">PSYCHOLOGIE    </t>
  </si>
  <si>
    <t>COHEN HERLEM FA</t>
  </si>
  <si>
    <t>PA90808</t>
  </si>
  <si>
    <t xml:space="preserve">QUATRE FOIS MORT         </t>
  </si>
  <si>
    <t xml:space="preserve">FICTION        </t>
  </si>
  <si>
    <t xml:space="preserve">SUDRES DE DP   </t>
  </si>
  <si>
    <t>ELA1603</t>
  </si>
  <si>
    <t xml:space="preserve">GUILLAUME ET LA COURONNE </t>
  </si>
  <si>
    <t>ELAN VERT</t>
  </si>
  <si>
    <t xml:space="preserve">ALBUMS         </t>
  </si>
  <si>
    <t xml:space="preserve">MUZO           </t>
  </si>
  <si>
    <t>AU13150</t>
  </si>
  <si>
    <t xml:space="preserve">LIVRE DE MES 5 SENS      </t>
  </si>
  <si>
    <t xml:space="preserve">AUZOU    </t>
  </si>
  <si>
    <t xml:space="preserve">PETITE ENFANCE </t>
  </si>
  <si>
    <t xml:space="preserve">FRIPPIAT S     </t>
  </si>
  <si>
    <t>AU13280</t>
  </si>
  <si>
    <t>PETIT PANDA DEVIENT GRAND</t>
  </si>
  <si>
    <t xml:space="preserve">ALBUM          </t>
  </si>
  <si>
    <t xml:space="preserve">FRONTY/MODESTE </t>
  </si>
  <si>
    <t xml:space="preserve">   14.90</t>
  </si>
  <si>
    <t>AU13408</t>
  </si>
  <si>
    <t xml:space="preserve">ANIMAUX DE COMPAGNIE     </t>
  </si>
  <si>
    <t xml:space="preserve">FOURRIER S     </t>
  </si>
  <si>
    <t xml:space="preserve">    5.50</t>
  </si>
  <si>
    <t>SM04006</t>
  </si>
  <si>
    <t>IMAGERIE EN TRAUMA DU SPO</t>
  </si>
  <si>
    <t xml:space="preserve">SAURAMPS </t>
  </si>
  <si>
    <t>ENSEIGN MEDICAL</t>
  </si>
  <si>
    <t xml:space="preserve">SANS N/COLL    </t>
  </si>
  <si>
    <t xml:space="preserve">  168.00</t>
  </si>
  <si>
    <t>SM04077</t>
  </si>
  <si>
    <t>INFECTIONS AU SITE OPERAT</t>
  </si>
  <si>
    <t>WICART PHILIPPE</t>
  </si>
  <si>
    <t>TO18130</t>
  </si>
  <si>
    <t>GUID PRAT OPHTALMO VETERI</t>
  </si>
  <si>
    <t xml:space="preserve">MED COM  </t>
  </si>
  <si>
    <t xml:space="preserve">GUIDE PRATIQUE </t>
  </si>
  <si>
    <t>TURNER/BOUHANNA</t>
  </si>
  <si>
    <t xml:space="preserve">  125.00</t>
  </si>
  <si>
    <t>TO15562</t>
  </si>
  <si>
    <t xml:space="preserve">GENRE IDENTITES AUX PAYS </t>
  </si>
  <si>
    <t xml:space="preserve">ACADEMIA </t>
  </si>
  <si>
    <t>PHILOSOPHIE THE</t>
  </si>
  <si>
    <t>MOSTACCIO SYLVI</t>
  </si>
  <si>
    <t>TO17579</t>
  </si>
  <si>
    <t>CONSTITU 3E VAGU ESP AFRI</t>
  </si>
  <si>
    <t xml:space="preserve">DROIT          </t>
  </si>
  <si>
    <t xml:space="preserve">CABANIS/MARTIN </t>
  </si>
  <si>
    <t>TO18198</t>
  </si>
  <si>
    <t xml:space="preserve">QUID PRO QUO TOME 5      </t>
  </si>
  <si>
    <t xml:space="preserve">EPEL     </t>
  </si>
  <si>
    <t xml:space="preserve">ESSAIS         </t>
  </si>
  <si>
    <t xml:space="preserve">PASADAMONT G   </t>
  </si>
  <si>
    <t>A129988</t>
  </si>
  <si>
    <t xml:space="preserve">NRF JUIN 10 N594   N594  </t>
  </si>
  <si>
    <t xml:space="preserve">NRF            </t>
  </si>
  <si>
    <t>A130535</t>
  </si>
  <si>
    <t xml:space="preserve">DISC DE RECEP  RUFIN PO  </t>
  </si>
  <si>
    <t xml:space="preserve">BLANCHE        </t>
  </si>
  <si>
    <t>RUFIN/POULIQUEN</t>
  </si>
  <si>
    <t xml:space="preserve">   12.50</t>
  </si>
  <si>
    <t>A304503</t>
  </si>
  <si>
    <t xml:space="preserve">CAVES DU MAJESTIC        </t>
  </si>
  <si>
    <t xml:space="preserve">FOLIO POLICIER </t>
  </si>
  <si>
    <t>SIMENON GEORGES</t>
  </si>
  <si>
    <t>A306350</t>
  </si>
  <si>
    <t xml:space="preserve">SIGNE PICPUS  SIMENO     </t>
  </si>
  <si>
    <t>A337338</t>
  </si>
  <si>
    <t xml:space="preserve">VER DANS LA POMME        </t>
  </si>
  <si>
    <t xml:space="preserve">CHEEVER JOHN   </t>
  </si>
  <si>
    <t xml:space="preserve">    7.10</t>
  </si>
  <si>
    <t>A355462</t>
  </si>
  <si>
    <t xml:space="preserve">LA  NORMANDIE            </t>
  </si>
  <si>
    <t>CHALINE OLIVIER</t>
  </si>
  <si>
    <t>A421776</t>
  </si>
  <si>
    <t xml:space="preserve">HAROUN OU LA MER DES HI  </t>
  </si>
  <si>
    <t xml:space="preserve">RUSHDIE SALMAN </t>
  </si>
  <si>
    <t>A437490</t>
  </si>
  <si>
    <t xml:space="preserve">BEETHOVEN AVAIT UN SEIZ  </t>
  </si>
  <si>
    <t xml:space="preserve">GORDIMER       </t>
  </si>
  <si>
    <t>A439162</t>
  </si>
  <si>
    <t xml:space="preserve">STP DG HIST NORMANDIE 6V </t>
  </si>
  <si>
    <t xml:space="preserve">BTE DEC GALLI  </t>
  </si>
  <si>
    <t xml:space="preserve">   84.00</t>
  </si>
  <si>
    <t>A510904</t>
  </si>
  <si>
    <t>CONFIDENCES DE CAL   T004</t>
  </si>
  <si>
    <t xml:space="preserve">SCRIPTO JEUNE  </t>
  </si>
  <si>
    <t xml:space="preserve">O'CONNELL TYNE </t>
  </si>
  <si>
    <t>A610297</t>
  </si>
  <si>
    <t xml:space="preserve">ELEPHANT DU DESERT       </t>
  </si>
  <si>
    <t xml:space="preserve">FOL JUNIOR 3   </t>
  </si>
  <si>
    <t xml:space="preserve">ST JOHN LAUREN </t>
  </si>
  <si>
    <t>A612246</t>
  </si>
  <si>
    <t>SOLEIL DE SANG       T003</t>
  </si>
  <si>
    <t>HORS SER LITTER</t>
  </si>
  <si>
    <t xml:space="preserve">GILMAN DAVID   </t>
  </si>
  <si>
    <t>A612262</t>
  </si>
  <si>
    <t xml:space="preserve">SOUFFLE DU DIABLE        </t>
  </si>
  <si>
    <t>A620007</t>
  </si>
  <si>
    <t xml:space="preserve">MEILLEUR CHIEN DU MONDE  </t>
  </si>
  <si>
    <t>MORPURGO MICHAE</t>
  </si>
  <si>
    <t>A625637</t>
  </si>
  <si>
    <t xml:space="preserve">NANUQ EN BALADE          </t>
  </si>
  <si>
    <t xml:space="preserve">VOYAGE EN PAGE </t>
  </si>
  <si>
    <t xml:space="preserve">HUGHES YVES    </t>
  </si>
  <si>
    <t xml:space="preserve">    3.00</t>
  </si>
  <si>
    <t>A626722</t>
  </si>
  <si>
    <t xml:space="preserve">OU VAS TU SUNSHINE       </t>
  </si>
  <si>
    <t xml:space="preserve">DOWD SIOBHAN   </t>
  </si>
  <si>
    <t>A632491</t>
  </si>
  <si>
    <t xml:space="preserve">ANNEE FORMIDABLE         </t>
  </si>
  <si>
    <t xml:space="preserve">MARTIN ANN M   </t>
  </si>
  <si>
    <t>A633326</t>
  </si>
  <si>
    <t xml:space="preserve">CACATOES                 </t>
  </si>
  <si>
    <t>HEURE DES HISTO</t>
  </si>
  <si>
    <t xml:space="preserve">BLAKE QUENTIN  </t>
  </si>
  <si>
    <t xml:space="preserve">    4.80</t>
  </si>
  <si>
    <t>A633342</t>
  </si>
  <si>
    <t xml:space="preserve">J AI UN PROBLEME AVEC    </t>
  </si>
  <si>
    <t xml:space="preserve">COLE BABETTE   </t>
  </si>
  <si>
    <t>A633368</t>
  </si>
  <si>
    <t xml:space="preserve">IL Y A UN ALLIG SOU LIT  </t>
  </si>
  <si>
    <t xml:space="preserve">MAYER MERCER   </t>
  </si>
  <si>
    <t>A633427</t>
  </si>
  <si>
    <t xml:space="preserve">JE NE VEUX PAS CHANGER   </t>
  </si>
  <si>
    <t xml:space="preserve">ROSS TONY      </t>
  </si>
  <si>
    <t>A633560</t>
  </si>
  <si>
    <t xml:space="preserve">PETIT MONDE DE MIKI      </t>
  </si>
  <si>
    <t>MIYAMOTO/VOCHEL</t>
  </si>
  <si>
    <t>A633674</t>
  </si>
  <si>
    <t xml:space="preserve">GALIBETTE ET L ARBRE SA  </t>
  </si>
  <si>
    <t>SABATIER ROLAND</t>
  </si>
  <si>
    <t>A633687</t>
  </si>
  <si>
    <t xml:space="preserve">NICOLO SUR LA ROUTE      </t>
  </si>
  <si>
    <t>VALENCE FRANCOI</t>
  </si>
  <si>
    <t>A634004</t>
  </si>
  <si>
    <t xml:space="preserve">COLIS BABY SITTER 8V     </t>
  </si>
  <si>
    <t xml:space="preserve">BTE FOL JR     </t>
  </si>
  <si>
    <t xml:space="preserve">  104.00</t>
  </si>
  <si>
    <t>0054335</t>
  </si>
  <si>
    <t xml:space="preserve">ZADIG                    </t>
  </si>
  <si>
    <t>BELIN GAL</t>
  </si>
  <si>
    <t xml:space="preserve">CLASSICO LYCEE </t>
  </si>
  <si>
    <t xml:space="preserve">VOLTAIRE       </t>
  </si>
  <si>
    <t>0054452</t>
  </si>
  <si>
    <t xml:space="preserve">ADVERSAIRE               </t>
  </si>
  <si>
    <t xml:space="preserve">CARRERE EMMAN  </t>
  </si>
  <si>
    <t>0055606</t>
  </si>
  <si>
    <t xml:space="preserve">ROI SE MEURT             </t>
  </si>
  <si>
    <t xml:space="preserve">IONESCO EUGENE </t>
  </si>
  <si>
    <t xml:space="preserve">    4.50</t>
  </si>
  <si>
    <t>I224115</t>
  </si>
  <si>
    <t xml:space="preserve">TOURS DE FRANCE          </t>
  </si>
  <si>
    <t>TABLE RON</t>
  </si>
  <si>
    <t xml:space="preserve">VERMILLON      </t>
  </si>
  <si>
    <t>BLONDIN ANTOINE</t>
  </si>
  <si>
    <t xml:space="preserve">   34.00</t>
  </si>
  <si>
    <t>I230578</t>
  </si>
  <si>
    <t xml:space="preserve">ROI RENE  NUCERA         </t>
  </si>
  <si>
    <t xml:space="preserve">PET VERMILLON  </t>
  </si>
  <si>
    <t xml:space="preserve">NUCERA LOUIS   </t>
  </si>
  <si>
    <t xml:space="preserve">    7.00</t>
  </si>
  <si>
    <t>A634583</t>
  </si>
  <si>
    <t>COEUR OCEAN  SAISO   T001</t>
  </si>
  <si>
    <t xml:space="preserve">GJ PROD  </t>
  </si>
  <si>
    <t xml:space="preserve">HORS SERIE  21 </t>
  </si>
  <si>
    <t>FERDINAND MILLI</t>
  </si>
  <si>
    <t>S427936</t>
  </si>
  <si>
    <t xml:space="preserve">CAMPUS T6 HERITAGE       </t>
  </si>
  <si>
    <t>LITTERATURE DIV</t>
  </si>
  <si>
    <t xml:space="preserve">BRIAN K        </t>
  </si>
  <si>
    <t xml:space="preserve">   10.90</t>
  </si>
  <si>
    <t>S433908</t>
  </si>
  <si>
    <t xml:space="preserve">MARQUISE ET ESPIONNE N3  </t>
  </si>
  <si>
    <t xml:space="preserve">CARTOUCHE      </t>
  </si>
  <si>
    <t xml:space="preserve">LAMBERT CH     </t>
  </si>
  <si>
    <t>S434080</t>
  </si>
  <si>
    <t>MIGN WISAR ET MYST CHAT 3</t>
  </si>
  <si>
    <t xml:space="preserve">ESTAMPILLETTE  </t>
  </si>
  <si>
    <t xml:space="preserve">OGILVY I       </t>
  </si>
  <si>
    <t xml:space="preserve">   11.90</t>
  </si>
  <si>
    <t>S434240</t>
  </si>
  <si>
    <t xml:space="preserve">JE NE SUIS PLUS BEBE N20 </t>
  </si>
  <si>
    <t>C EST LA VIE LU</t>
  </si>
  <si>
    <t xml:space="preserve">EDWARDS-MOREL  </t>
  </si>
  <si>
    <t>S434527</t>
  </si>
  <si>
    <t xml:space="preserve">BONHEUR SELON LUCKY      </t>
  </si>
  <si>
    <t xml:space="preserve">MILLEZIME      </t>
  </si>
  <si>
    <t xml:space="preserve">PATRON S       </t>
  </si>
  <si>
    <t>S434732</t>
  </si>
  <si>
    <t xml:space="preserve">INCENDIE N16             </t>
  </si>
  <si>
    <t>FILL DE GRAN GA</t>
  </si>
  <si>
    <t xml:space="preserve">BRYANT B       </t>
  </si>
  <si>
    <t>S435452</t>
  </si>
  <si>
    <t xml:space="preserve">ENC DES DISP AVEC SOEUR  </t>
  </si>
  <si>
    <t xml:space="preserve">LULU DOC       </t>
  </si>
  <si>
    <t xml:space="preserve">DUVAL S        </t>
  </si>
  <si>
    <t>S443082</t>
  </si>
  <si>
    <t xml:space="preserve">SORCIERE DU TGV N78      </t>
  </si>
  <si>
    <t>PREMIERS J AIME</t>
  </si>
  <si>
    <t xml:space="preserve">MARTIN A       </t>
  </si>
  <si>
    <t>S444890</t>
  </si>
  <si>
    <t xml:space="preserve">PACK FOOOT 36V 05-2010   </t>
  </si>
  <si>
    <t xml:space="preserve">FOOOT          </t>
  </si>
  <si>
    <t xml:space="preserve">  162.00</t>
  </si>
  <si>
    <t>S443965</t>
  </si>
  <si>
    <t xml:space="preserve">COMPAGNONS DE VOYAGE     </t>
  </si>
  <si>
    <t>BAYA CULT</t>
  </si>
  <si>
    <t>CATECHESE ADULT</t>
  </si>
  <si>
    <t xml:space="preserve">BIEMMI E       </t>
  </si>
  <si>
    <t>S444454</t>
  </si>
  <si>
    <t xml:space="preserve">MUZE N1 ETE 2010         </t>
  </si>
  <si>
    <t xml:space="preserve">MUZE           </t>
  </si>
  <si>
    <t>S444470</t>
  </si>
  <si>
    <t xml:space="preserve">PRES MUZE 1  10V 06-10   </t>
  </si>
  <si>
    <t xml:space="preserve">   99.00</t>
  </si>
  <si>
    <t>S437270</t>
  </si>
  <si>
    <t xml:space="preserve">POLVORIENTOS CAMINOS     </t>
  </si>
  <si>
    <t>TEMOIG POUR HIS</t>
  </si>
  <si>
    <t xml:space="preserve">URZAINQUI      </t>
  </si>
  <si>
    <t>S443125</t>
  </si>
  <si>
    <t xml:space="preserve">MECANOS DU CIEL          </t>
  </si>
  <si>
    <t xml:space="preserve">AVIATION       </t>
  </si>
  <si>
    <t>COLONEL REGNIER</t>
  </si>
  <si>
    <t>S431382</t>
  </si>
  <si>
    <t>CAHIERS DE L URBANISME 74</t>
  </si>
  <si>
    <t xml:space="preserve">MARDAGA  </t>
  </si>
  <si>
    <t>CAHIER URBANISM</t>
  </si>
  <si>
    <t>S437717</t>
  </si>
  <si>
    <t xml:space="preserve">TAILLE DE PIERRE         </t>
  </si>
  <si>
    <t xml:space="preserve">ULISSE   </t>
  </si>
  <si>
    <t xml:space="preserve">ATELIER BROCHE </t>
  </si>
  <si>
    <t>FACQUEZ RENE-JE</t>
  </si>
  <si>
    <t>S424704</t>
  </si>
  <si>
    <t xml:space="preserve">EUROPEISME NAZI (UN)     </t>
  </si>
  <si>
    <t xml:space="preserve">PREVOTEAU      </t>
  </si>
  <si>
    <t>S421312</t>
  </si>
  <si>
    <t xml:space="preserve">MORT ET APRES            </t>
  </si>
  <si>
    <t>ATELIER L</t>
  </si>
  <si>
    <t>UNE QUEST A FOI</t>
  </si>
  <si>
    <t>LACROIX/PREVOST</t>
  </si>
  <si>
    <t>S444715</t>
  </si>
  <si>
    <t xml:space="preserve">FOI INVIT A LA VIE NED   </t>
  </si>
  <si>
    <t>CATECHESE ATELI</t>
  </si>
  <si>
    <t xml:space="preserve">LACROIX ET AL  </t>
  </si>
  <si>
    <t>S439607</t>
  </si>
  <si>
    <t xml:space="preserve">BITURE EXPRESS           </t>
  </si>
  <si>
    <t xml:space="preserve">MIJADE   </t>
  </si>
  <si>
    <t xml:space="preserve">ROMANS         </t>
  </si>
  <si>
    <t xml:space="preserve">AUBRY FLORENCE </t>
  </si>
  <si>
    <t>S439610</t>
  </si>
  <si>
    <t xml:space="preserve">RECRUTEUR                </t>
  </si>
  <si>
    <t xml:space="preserve">GRIMAUD MICHEL </t>
  </si>
  <si>
    <t>S443457</t>
  </si>
  <si>
    <t xml:space="preserve">POURQ PRIER COM PRIER    </t>
  </si>
  <si>
    <t xml:space="preserve">BIANCHI        </t>
  </si>
  <si>
    <t>S444278</t>
  </si>
  <si>
    <t>PENSEES SUR LA SOUFFRANCE</t>
  </si>
  <si>
    <t>BENOIT XVI RATZ</t>
  </si>
  <si>
    <t xml:space="preserve">BENOIT XVI     </t>
  </si>
  <si>
    <t>S442304</t>
  </si>
  <si>
    <t>ANIMAUX ONT ILS UNE CULTU</t>
  </si>
  <si>
    <t>EDP SCIEN</t>
  </si>
  <si>
    <t>BULLES DE SCIEN</t>
  </si>
  <si>
    <t xml:space="preserve">JAYAT D        </t>
  </si>
  <si>
    <t>S442346</t>
  </si>
  <si>
    <t>CHIMI ET ART GENIE SERV H</t>
  </si>
  <si>
    <t>ACT CHIMIQ LIVR</t>
  </si>
  <si>
    <t xml:space="preserve">THEBAULT MINH  </t>
  </si>
  <si>
    <t>S435579</t>
  </si>
  <si>
    <t xml:space="preserve">ILE DE LA REUNION NED    </t>
  </si>
  <si>
    <t xml:space="preserve">GR             </t>
  </si>
  <si>
    <t xml:space="preserve">   15.20</t>
  </si>
  <si>
    <t>S436433</t>
  </si>
  <si>
    <t xml:space="preserve">CALANQUES A PIED NED     </t>
  </si>
  <si>
    <t>S436547</t>
  </si>
  <si>
    <t>CHEM DE SAINT GUILH DESER</t>
  </si>
  <si>
    <t xml:space="preserve">   13.80</t>
  </si>
  <si>
    <t>S442854</t>
  </si>
  <si>
    <t xml:space="preserve">MORBIHAN A PIED NED - 56 </t>
  </si>
  <si>
    <t>S435016</t>
  </si>
  <si>
    <t xml:space="preserve">BIBLE DE LA CUISINE BIO  </t>
  </si>
  <si>
    <t xml:space="preserve">E S I    </t>
  </si>
  <si>
    <t>GUID PRAT CULIN</t>
  </si>
  <si>
    <t xml:space="preserve">    6.90</t>
  </si>
  <si>
    <t>S440528</t>
  </si>
  <si>
    <t xml:space="preserve">NOS VEMOS A1 LIV EL CD   </t>
  </si>
  <si>
    <t xml:space="preserve">   16.80</t>
  </si>
  <si>
    <t>S438567</t>
  </si>
  <si>
    <t xml:space="preserve">DIALECT D HERA A MARX    </t>
  </si>
  <si>
    <t>UTOPIE CRITIQUE</t>
  </si>
  <si>
    <t xml:space="preserve">MOURIAUX RENE  </t>
  </si>
  <si>
    <t>S432190</t>
  </si>
  <si>
    <t xml:space="preserve">VOUS QUI CHER DIEU GPS   </t>
  </si>
  <si>
    <t>HORS COLL RELIG</t>
  </si>
  <si>
    <t xml:space="preserve">MGR SIMON H    </t>
  </si>
  <si>
    <t>S438974</t>
  </si>
  <si>
    <t>DIEU ET CESAR SEPARES POU</t>
  </si>
  <si>
    <t>RELIG ET POLITI</t>
  </si>
  <si>
    <t>BLAQUART/BAZIOU</t>
  </si>
  <si>
    <t>S443747</t>
  </si>
  <si>
    <t>ABBE MIGNE PRETRE EDITEUR</t>
  </si>
  <si>
    <t xml:space="preserve">BIOGRAPHIE     </t>
  </si>
  <si>
    <t>CHAUVIN CHARLES</t>
  </si>
  <si>
    <t>S443776</t>
  </si>
  <si>
    <t xml:space="preserve">ENFANT ET LA SOPHROL NED </t>
  </si>
  <si>
    <t xml:space="preserve">LA MERIDIENNE  </t>
  </si>
  <si>
    <t xml:space="preserve">GILET MONIQUE  </t>
  </si>
  <si>
    <t>S436534</t>
  </si>
  <si>
    <t>GRANDES FIGURES DU CHRIST</t>
  </si>
  <si>
    <t>MONDE DES RELIG</t>
  </si>
  <si>
    <t xml:space="preserve">    7.50</t>
  </si>
  <si>
    <t>G167205</t>
  </si>
  <si>
    <t xml:space="preserve">ROLEX LEARNING CENTER    </t>
  </si>
  <si>
    <t xml:space="preserve">PPUR     </t>
  </si>
  <si>
    <t>P U POLYTEC ROM</t>
  </si>
  <si>
    <t>CASA (DELLA) FR</t>
  </si>
  <si>
    <t>G370038</t>
  </si>
  <si>
    <t xml:space="preserve">MON DOUDOUTABAC          </t>
  </si>
  <si>
    <t xml:space="preserve">MEILLIER </t>
  </si>
  <si>
    <t xml:space="preserve">MEILLIER YVES  </t>
  </si>
  <si>
    <t>KHALATBARI EMMA</t>
  </si>
  <si>
    <t>G370054</t>
  </si>
  <si>
    <t xml:space="preserve">HOMME REVEILLE TOI       </t>
  </si>
  <si>
    <t>SABAS ANNE CATH</t>
  </si>
  <si>
    <t>G370070</t>
  </si>
  <si>
    <t xml:space="preserve">SPITITUALITE SANS FRONT  </t>
  </si>
  <si>
    <t>GRESLE JEAN GAB</t>
  </si>
  <si>
    <t>G741968</t>
  </si>
  <si>
    <t>CAVALIERS DE L'EMPIRE. TO</t>
  </si>
  <si>
    <t>GIOVANANG</t>
  </si>
  <si>
    <t xml:space="preserve">GIOVANANGELI   </t>
  </si>
  <si>
    <t xml:space="preserve">ROBIN PIERRE   </t>
  </si>
  <si>
    <t>G742024</t>
  </si>
  <si>
    <t xml:space="preserve">CHEVALIER DE RIVIERES    </t>
  </si>
  <si>
    <t xml:space="preserve">ORTHOLAN HENRI </t>
  </si>
  <si>
    <t>G720194</t>
  </si>
  <si>
    <t>FORMAT DESSIN MOD VI T003</t>
  </si>
  <si>
    <t xml:space="preserve">FORMACD  </t>
  </si>
  <si>
    <t xml:space="preserve">FORMACD        </t>
  </si>
  <si>
    <t xml:space="preserve">CERY GUY       </t>
  </si>
  <si>
    <t>G687439</t>
  </si>
  <si>
    <t>MODELISATION ACCOMPAGNEME</t>
  </si>
  <si>
    <t xml:space="preserve">QUAE           </t>
  </si>
  <si>
    <t xml:space="preserve">   45.00</t>
  </si>
  <si>
    <t>G193073</t>
  </si>
  <si>
    <t xml:space="preserve">BORD DE LA MER 6 VOL     </t>
  </si>
  <si>
    <t xml:space="preserve">   33.00</t>
  </si>
  <si>
    <t>G397064</t>
  </si>
  <si>
    <t xml:space="preserve">MEDITERRANEE ORIENTALE   </t>
  </si>
  <si>
    <t xml:space="preserve">JPM      </t>
  </si>
  <si>
    <t>JPM PUBLICATION</t>
  </si>
  <si>
    <t xml:space="preserve">ALTMAN JACK    </t>
  </si>
  <si>
    <t xml:space="preserve">    8.90</t>
  </si>
  <si>
    <t>G763351</t>
  </si>
  <si>
    <t xml:space="preserve">SCIENCE ECO COMME INGE   </t>
  </si>
  <si>
    <t xml:space="preserve">MINES    </t>
  </si>
  <si>
    <t xml:space="preserve">TRANSVALOR     </t>
  </si>
  <si>
    <t xml:space="preserve">ARMATTE MICHEL </t>
  </si>
  <si>
    <t>G153729</t>
  </si>
  <si>
    <t xml:space="preserve">REVET SOL RESINE SYN     </t>
  </si>
  <si>
    <t xml:space="preserve">SEBTP    </t>
  </si>
  <si>
    <t xml:space="preserve">SEBTP          </t>
  </si>
  <si>
    <t>COLLECTIF FFB C</t>
  </si>
  <si>
    <t>G153732</t>
  </si>
  <si>
    <t xml:space="preserve">MACON PETITS ELEMENT     </t>
  </si>
  <si>
    <t>G153745</t>
  </si>
  <si>
    <t xml:space="preserve">CHAPES ET DALLES         </t>
  </si>
  <si>
    <t>G153758</t>
  </si>
  <si>
    <t xml:space="preserve">EVACUATION EAUX PLUV     </t>
  </si>
  <si>
    <t>G153804</t>
  </si>
  <si>
    <t xml:space="preserve">MAISONS BOIS CHANVRE     </t>
  </si>
  <si>
    <t xml:space="preserve">COLLECTIF FFB  </t>
  </si>
  <si>
    <t>G153817</t>
  </si>
  <si>
    <t xml:space="preserve">PLANCHERS CHAUFFANTS     </t>
  </si>
  <si>
    <t>G153820</t>
  </si>
  <si>
    <t xml:space="preserve">REFECTION FACADES        </t>
  </si>
  <si>
    <t>G463424</t>
  </si>
  <si>
    <t xml:space="preserve">LES ANIMAUX EN PERLES    </t>
  </si>
  <si>
    <t>ED DE SAX</t>
  </si>
  <si>
    <t xml:space="preserve">DE SAXE        </t>
  </si>
  <si>
    <t xml:space="preserve">DUCHENE G      </t>
  </si>
  <si>
    <t>G464030</t>
  </si>
  <si>
    <t xml:space="preserve">PETITES FEES A BRODER    </t>
  </si>
  <si>
    <t>FOURNIER CLAIRE</t>
  </si>
  <si>
    <t>G464043</t>
  </si>
  <si>
    <t xml:space="preserve">LECON COUTURE ENFANTS    </t>
  </si>
  <si>
    <t xml:space="preserve">HARDY EMMA     </t>
  </si>
  <si>
    <t>G546680</t>
  </si>
  <si>
    <t xml:space="preserve">SE FAIRE DES AMIS        </t>
  </si>
  <si>
    <t>PROD'HOMME/SIEB</t>
  </si>
  <si>
    <t>G546778</t>
  </si>
  <si>
    <t xml:space="preserve">MONTER GERER ASSOCIATION </t>
  </si>
  <si>
    <t>RANCILLAC/SAMUE</t>
  </si>
  <si>
    <t>G292301</t>
  </si>
  <si>
    <t xml:space="preserve">SURETE ETHIQUE           </t>
  </si>
  <si>
    <t>IGALENS JACQUES</t>
  </si>
  <si>
    <t xml:space="preserve">   19.50</t>
  </si>
  <si>
    <t>G312924</t>
  </si>
  <si>
    <t xml:space="preserve">PLAN DE COMPTES 2010     </t>
  </si>
  <si>
    <t xml:space="preserve">FIDU     </t>
  </si>
  <si>
    <t>REVUE FIDUCIAIR</t>
  </si>
  <si>
    <t xml:space="preserve">GRF            </t>
  </si>
  <si>
    <t>G911130</t>
  </si>
  <si>
    <t>PRES PLAN DES COMPTES 201</t>
  </si>
  <si>
    <t xml:space="preserve">   60.00</t>
  </si>
  <si>
    <t>G175721</t>
  </si>
  <si>
    <t xml:space="preserve">ELABORER TABLEAUX BORDS  </t>
  </si>
  <si>
    <t xml:space="preserve">GERESO   </t>
  </si>
  <si>
    <t xml:space="preserve">GERESO         </t>
  </si>
  <si>
    <t>MILLIE TIMBAL M</t>
  </si>
  <si>
    <t>G223350</t>
  </si>
  <si>
    <t xml:space="preserve">PRIMA PRINCESSA          </t>
  </si>
  <si>
    <t xml:space="preserve">GREMESE  </t>
  </si>
  <si>
    <t xml:space="preserve">GREMESE        </t>
  </si>
  <si>
    <t>MELLOW MARY KAT</t>
  </si>
  <si>
    <t>G432749</t>
  </si>
  <si>
    <t xml:space="preserve">LA CUISINE SAUVAGE       </t>
  </si>
  <si>
    <t>COUPLAN FRANCOI</t>
  </si>
  <si>
    <t xml:space="preserve">   37.90</t>
  </si>
  <si>
    <t>G177321</t>
  </si>
  <si>
    <t xml:space="preserve">350 JEUX DEVENIR INCOLL  </t>
  </si>
  <si>
    <t xml:space="preserve">FIGARO   </t>
  </si>
  <si>
    <t xml:space="preserve">FIGARO         </t>
  </si>
  <si>
    <t xml:space="preserve">FIGARO (LE)    </t>
  </si>
  <si>
    <t>G177334</t>
  </si>
  <si>
    <t xml:space="preserve">300 JEUX LITERRATURE FR  </t>
  </si>
  <si>
    <t>G260124</t>
  </si>
  <si>
    <t xml:space="preserve">IMAGO MUNDI AVEC CD-ROM  </t>
  </si>
  <si>
    <t>PROMOPRES</t>
  </si>
  <si>
    <t xml:space="preserve">PROMOPRESS     </t>
  </si>
  <si>
    <t xml:space="preserve">DIAZ SONIA     </t>
  </si>
  <si>
    <t>G307135</t>
  </si>
  <si>
    <t xml:space="preserve">APP AUTOCAD 2011         </t>
  </si>
  <si>
    <t xml:space="preserve">BOULMERKA      </t>
  </si>
  <si>
    <t>G437803</t>
  </si>
  <si>
    <t xml:space="preserve">FORM AFTER EFFECTS CSX   </t>
  </si>
  <si>
    <t>VIDEO2BRA</t>
  </si>
  <si>
    <t>VIDEO2BRAIBN GM</t>
  </si>
  <si>
    <t xml:space="preserve">QUINTIN BRUNO  </t>
  </si>
  <si>
    <t xml:space="preserve">   49.80</t>
  </si>
  <si>
    <t>G486348</t>
  </si>
  <si>
    <t xml:space="preserve">MANUEL COMPTA APPROFON   </t>
  </si>
  <si>
    <t xml:space="preserve">LITEC    </t>
  </si>
  <si>
    <t>LITEC JURIS-CLA</t>
  </si>
  <si>
    <t xml:space="preserve">ENSELME GERARD </t>
  </si>
  <si>
    <t xml:space="preserve">   44.00</t>
  </si>
  <si>
    <t>G486364</t>
  </si>
  <si>
    <t>EXERCICES COMPTA APPROFON</t>
  </si>
  <si>
    <t>G774243</t>
  </si>
  <si>
    <t xml:space="preserve">STRUCTURES BETON SOUMISE </t>
  </si>
  <si>
    <t xml:space="preserve">CSTB     </t>
  </si>
  <si>
    <t xml:space="preserve">CSTB           </t>
  </si>
  <si>
    <t xml:space="preserve">FROMY PHILIPPE </t>
  </si>
  <si>
    <t>G146633</t>
  </si>
  <si>
    <t xml:space="preserve">INDETAILS. AGENCE DL-A   </t>
  </si>
  <si>
    <t>DEVANTHERY PATR</t>
  </si>
  <si>
    <t xml:space="preserve">   20.90</t>
  </si>
  <si>
    <t>G272778</t>
  </si>
  <si>
    <t>MOMPRENEUR : ETRE MAMAN C</t>
  </si>
  <si>
    <t>BENLEMSELMI STE</t>
  </si>
  <si>
    <t xml:space="preserve">   18.20</t>
  </si>
  <si>
    <t>F205964</t>
  </si>
  <si>
    <t xml:space="preserve">DROIT DE LA NATURE T1    </t>
  </si>
  <si>
    <t xml:space="preserve">PHILOSOPHIE    </t>
  </si>
  <si>
    <t xml:space="preserve">PUFENDORF      </t>
  </si>
  <si>
    <t>F205977</t>
  </si>
  <si>
    <t xml:space="preserve">DROIT DE LA NATURE T2    </t>
  </si>
  <si>
    <t>F111887</t>
  </si>
  <si>
    <t xml:space="preserve">MEMOIRE INQUIETE         </t>
  </si>
  <si>
    <t xml:space="preserve">CLAUDE SIMON   </t>
  </si>
  <si>
    <t>VIART DOMINIQUE</t>
  </si>
  <si>
    <t>F112291</t>
  </si>
  <si>
    <t xml:space="preserve">ENVOIS ET DEDICACES      </t>
  </si>
  <si>
    <t xml:space="preserve">OBJET          </t>
  </si>
  <si>
    <t xml:space="preserve">FARASSE GERARD </t>
  </si>
  <si>
    <t>F363127</t>
  </si>
  <si>
    <t>ECRAN ET ECRITURE MYTHIQU</t>
  </si>
  <si>
    <t>CAHIERS D ARTES</t>
  </si>
  <si>
    <t xml:space="preserve">BOATTO/FICAMOS </t>
  </si>
  <si>
    <t>F363156</t>
  </si>
  <si>
    <t xml:space="preserve">POETIQUE ET POLITIQUE LA </t>
  </si>
  <si>
    <t xml:space="preserve">MONDE ARABE ET </t>
  </si>
  <si>
    <t xml:space="preserve">AVRIL/BOUSTANI </t>
  </si>
  <si>
    <t>F363198</t>
  </si>
  <si>
    <t>ENJEUX ET PERSPECTIVES DE</t>
  </si>
  <si>
    <t>BRAVO FREDERICO</t>
  </si>
  <si>
    <t>F307655</t>
  </si>
  <si>
    <t>L ESPRIT DES MODES AU GRA</t>
  </si>
  <si>
    <t>La recopie incrémentée :</t>
  </si>
  <si>
    <t xml:space="preserve">C T H S  </t>
  </si>
  <si>
    <t xml:space="preserve">CTHS F         </t>
  </si>
  <si>
    <t>THEPAUT CABASSE</t>
  </si>
  <si>
    <t>F238744</t>
  </si>
  <si>
    <t xml:space="preserve">E M FORSTER ET L ETRANGE </t>
  </si>
  <si>
    <t>ST ETIENN</t>
  </si>
  <si>
    <t xml:space="preserve">CEP            </t>
  </si>
  <si>
    <t xml:space="preserve">CLAVARON YVES  </t>
  </si>
  <si>
    <t>F238760</t>
  </si>
  <si>
    <t>DE L ESPAGNE ORIENTALE AU</t>
  </si>
  <si>
    <t xml:space="preserve">GRIAS          </t>
  </si>
  <si>
    <t xml:space="preserve">MEUNIER P      </t>
  </si>
  <si>
    <t>Gérer sa bibliothèque</t>
  </si>
  <si>
    <t>Prix</t>
  </si>
  <si>
    <t>Achat le</t>
  </si>
  <si>
    <t>Rangement</t>
  </si>
  <si>
    <t>Réf.</t>
  </si>
  <si>
    <t>Gérer sa cave à vin</t>
  </si>
  <si>
    <t>Gérer un état des lieux</t>
  </si>
  <si>
    <t>ETAT DES LIEUX</t>
  </si>
  <si>
    <t>Haut Médoc</t>
  </si>
  <si>
    <t>Sociando Mallet</t>
  </si>
  <si>
    <t>Prénom</t>
  </si>
  <si>
    <t>Adresse</t>
  </si>
  <si>
    <t>Faire un suivi statistique et tableau de bord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</si>
</sst>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00000"/>
    <numFmt numFmtId="177" formatCode="#,##0.00000"/>
    <numFmt numFmtId="178" formatCode="#,##0.0000"/>
    <numFmt numFmtId="179" formatCode="&quot;Vrai&quot;;&quot;Vrai&quot;;&quot;Faux&quot;"/>
    <numFmt numFmtId="180" formatCode="&quot;Actif&quot;;&quot;Actif&quot;;&quot;Inactif&quot;"/>
    <numFmt numFmtId="181" formatCode="[$-40C]dddd\ d\ mmmm\ yyyy"/>
    <numFmt numFmtId="182" formatCode="#,##0\ _€"/>
    <numFmt numFmtId="183" formatCode="#,##0.00\ &quot;€&quot;"/>
    <numFmt numFmtId="184" formatCode="#,##0\ &quot;€&quot;"/>
    <numFmt numFmtId="185" formatCode="mmm\-yyyy"/>
    <numFmt numFmtId="186" formatCode="0#&quot; &quot;##&quot; &quot;##&quot; &quot;##&quot; &quot;##"/>
    <numFmt numFmtId="187" formatCode="00000"/>
    <numFmt numFmtId="188" formatCode="0.000000%"/>
    <numFmt numFmtId="189" formatCode="mm/yyyy"/>
    <numFmt numFmtId="190" formatCode="mmm\ yyyy"/>
    <numFmt numFmtId="191" formatCode="0.000000000000000000000000"/>
    <numFmt numFmtId="192" formatCode="[$-40C]d\ mmmm\ yyyy;@"/>
    <numFmt numFmtId="193" formatCode="[$-40C]d\-mmm\-yy;@"/>
    <numFmt numFmtId="194" formatCode="[$-F400]h:mm:ss\ AM/PM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m/d/yyyy;;"/>
    <numFmt numFmtId="214" formatCode="_(&quot;$&quot;* #,##0.00_);_(&quot;$&quot;* \(#,##0.00\);_(&quot;$&quot;* &quot;-&quot;??_);_(@_)"/>
    <numFmt numFmtId="215" formatCode="_(* #,##0.00_)&quot;€&quot;;_(* \(#,##0.00&quot;€&quot;\);_(* &quot;-&quot;??_)&quot;€&quot;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* #,##0.00_);_(* \(#,##0.00\);_(* &quot;-&quot;??_);_(@_)"/>
    <numFmt numFmtId="223" formatCode="[$-409]mmmm\ d\,\ yyyy;@"/>
    <numFmt numFmtId="224" formatCode="dd/mm/yy;@"/>
    <numFmt numFmtId="225" formatCode="m/d/yyyy;@"/>
    <numFmt numFmtId="226" formatCode="hh:mm:ss"/>
  </numFmts>
  <fonts count="1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6"/>
      <color indexed="8"/>
      <name val="Arial"/>
      <family val="2"/>
    </font>
    <font>
      <b/>
      <sz val="12"/>
      <color indexed="62"/>
      <name val="Arial"/>
      <family val="2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8"/>
      <name val="Arial"/>
      <family val="0"/>
    </font>
    <font>
      <sz val="16"/>
      <name val="Arial"/>
      <family val="0"/>
    </font>
    <font>
      <sz val="10"/>
      <color indexed="54"/>
      <name val="Arial"/>
      <family val="0"/>
    </font>
    <font>
      <sz val="9"/>
      <color indexed="54"/>
      <name val="Arial"/>
      <family val="0"/>
    </font>
    <font>
      <b/>
      <sz val="9"/>
      <color indexed="48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2"/>
    </font>
    <font>
      <b/>
      <sz val="10"/>
      <color indexed="54"/>
      <name val="Arial"/>
      <family val="0"/>
    </font>
    <font>
      <sz val="8"/>
      <color indexed="23"/>
      <name val="Arial"/>
      <family val="2"/>
    </font>
    <font>
      <b/>
      <i/>
      <sz val="22"/>
      <color indexed="10"/>
      <name val="Arial Black"/>
      <family val="2"/>
    </font>
    <font>
      <i/>
      <sz val="22"/>
      <color indexed="10"/>
      <name val="Arial"/>
      <family val="0"/>
    </font>
    <font>
      <sz val="10"/>
      <color indexed="12"/>
      <name val="Arial Black"/>
      <family val="2"/>
    </font>
    <font>
      <b/>
      <sz val="18"/>
      <color indexed="12"/>
      <name val="Arial Black"/>
      <family val="2"/>
    </font>
    <font>
      <sz val="10"/>
      <name val="Arial Black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i/>
      <sz val="22"/>
      <name val="Arial"/>
      <family val="0"/>
    </font>
    <font>
      <b/>
      <sz val="18"/>
      <name val="Arial"/>
      <family val="2"/>
    </font>
    <font>
      <b/>
      <u val="single"/>
      <sz val="26"/>
      <color indexed="63"/>
      <name val="Arial"/>
      <family val="0"/>
    </font>
    <font>
      <sz val="18"/>
      <color indexed="63"/>
      <name val="Arial"/>
      <family val="0"/>
    </font>
    <font>
      <sz val="16.5"/>
      <name val="Arial"/>
      <family val="0"/>
    </font>
    <font>
      <b/>
      <sz val="20"/>
      <color indexed="62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2"/>
      <name val="Times New Roman"/>
      <family val="1"/>
    </font>
    <font>
      <sz val="20"/>
      <name val="Times New Roman"/>
      <family val="1"/>
    </font>
    <font>
      <b/>
      <sz val="18"/>
      <color indexed="23"/>
      <name val="Verdana"/>
      <family val="2"/>
    </font>
    <font>
      <b/>
      <sz val="14"/>
      <color indexed="60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60"/>
      <name val="Arial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b/>
      <sz val="10"/>
      <color indexed="23"/>
      <name val="Tahoma"/>
      <family val="2"/>
    </font>
    <font>
      <sz val="10"/>
      <color indexed="41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  <font>
      <sz val="16"/>
      <name val="Wingdings"/>
      <family val="0"/>
    </font>
    <font>
      <b/>
      <sz val="14"/>
      <name val="Arial"/>
      <family val="2"/>
    </font>
    <font>
      <sz val="24"/>
      <name val="Arial"/>
      <family val="2"/>
    </font>
    <font>
      <b/>
      <sz val="18"/>
      <color indexed="49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20"/>
      <color indexed="56"/>
      <name val="Century Gothic"/>
      <family val="2"/>
    </font>
    <font>
      <sz val="10"/>
      <color indexed="56"/>
      <name val="Century Gothic"/>
      <family val="2"/>
    </font>
    <font>
      <b/>
      <sz val="8"/>
      <color indexed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u val="single"/>
      <sz val="9"/>
      <color indexed="12"/>
      <name val="Century Gothic"/>
      <family val="2"/>
    </font>
    <font>
      <b/>
      <sz val="20"/>
      <color indexed="5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2"/>
      <name val="Calibri"/>
      <family val="2"/>
    </font>
    <font>
      <b/>
      <sz val="20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u val="single"/>
      <sz val="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1"/>
      <color indexed="1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/>
      <right style="hair"/>
      <top style="hair"/>
      <bottom style="hair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hair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/>
      <right style="thin">
        <color indexed="12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2"/>
      </left>
      <right style="thin"/>
      <top style="medium"/>
      <bottom style="thin"/>
    </border>
    <border>
      <left style="thin"/>
      <right>
        <color indexed="63"/>
      </right>
      <top style="thin">
        <color indexed="12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12"/>
      </bottom>
    </border>
    <border>
      <left style="medium"/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12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thin"/>
    </border>
    <border>
      <left style="thin"/>
      <right style="thin"/>
      <top style="thin">
        <color indexed="12"/>
      </top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2"/>
      </right>
      <top style="thin">
        <color indexed="12"/>
      </top>
      <bottom style="thin"/>
    </border>
    <border>
      <left style="thin">
        <color indexed="12"/>
      </left>
      <right style="dotted">
        <color indexed="12"/>
      </right>
      <top style="thin">
        <color indexed="12"/>
      </top>
      <bottom style="thin">
        <color indexed="12"/>
      </bottom>
    </border>
    <border>
      <left style="dotted">
        <color indexed="12"/>
      </left>
      <right style="dotted">
        <color indexed="12"/>
      </right>
      <top style="thin">
        <color indexed="12"/>
      </top>
      <bottom style="thin">
        <color indexed="12"/>
      </bottom>
    </border>
    <border>
      <left style="dotted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12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>
        <color indexed="12"/>
      </right>
      <top style="medium"/>
      <bottom style="thin"/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 style="thin"/>
      <right style="medium">
        <color indexed="12"/>
      </right>
      <top style="thin"/>
      <bottom style="medium"/>
    </border>
    <border>
      <left style="thin">
        <color indexed="12"/>
      </left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hair"/>
    </border>
    <border>
      <left style="thin">
        <color indexed="12"/>
      </left>
      <right>
        <color indexed="63"/>
      </right>
      <top style="hair"/>
      <bottom style="hair"/>
    </border>
    <border>
      <left style="thin">
        <color indexed="12"/>
      </left>
      <right>
        <color indexed="63"/>
      </right>
      <top style="hair"/>
      <bottom style="thin">
        <color indexed="12"/>
      </bottom>
    </border>
    <border>
      <left>
        <color indexed="63"/>
      </left>
      <right style="thin">
        <color indexed="12"/>
      </right>
      <top style="hair"/>
      <bottom style="thin">
        <color indexed="12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>
        <color indexed="12"/>
      </top>
      <bottom style="thin"/>
    </border>
    <border>
      <left>
        <color indexed="63"/>
      </left>
      <right style="thin"/>
      <top style="hair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1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2" fillId="21" borderId="3" applyNumberFormat="0" applyFont="0" applyAlignment="0" applyProtection="0"/>
    <xf numFmtId="0" fontId="77" fillId="7" borderId="1" applyNumberFormat="0" applyAlignment="0" applyProtection="0"/>
    <xf numFmtId="44" fontId="0" fillId="0" borderId="0" applyFont="0" applyFill="0" applyBorder="0" applyAlignment="0" applyProtection="0"/>
    <xf numFmtId="0" fontId="7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2" borderId="0" applyNumberFormat="0" applyBorder="0" applyAlignment="0" applyProtection="0"/>
    <xf numFmtId="0" fontId="7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0" fillId="4" borderId="0" applyNumberFormat="0" applyBorder="0" applyAlignment="0" applyProtection="0"/>
    <xf numFmtId="0" fontId="81" fillId="20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23" borderId="9" applyNumberFormat="0" applyAlignment="0" applyProtection="0"/>
  </cellStyleXfs>
  <cellXfs count="5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Alignment="1">
      <alignment horizontal="center"/>
      <protection/>
    </xf>
    <xf numFmtId="0" fontId="11" fillId="0" borderId="0" xfId="55" applyFont="1" applyAlignment="1">
      <alignment horizontal="center" vertical="center" wrapText="1"/>
      <protection/>
    </xf>
    <xf numFmtId="0" fontId="11" fillId="0" borderId="0" xfId="55" applyFont="1">
      <alignment horizontal="center" vertical="center" wrapText="1"/>
      <protection/>
    </xf>
    <xf numFmtId="0" fontId="11" fillId="0" borderId="0" xfId="55" applyFont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20" borderId="0" xfId="0" applyFont="1" applyFill="1" applyBorder="1" applyAlignment="1" applyProtection="1">
      <alignment/>
      <protection hidden="1"/>
    </xf>
    <xf numFmtId="4" fontId="18" fillId="20" borderId="0" xfId="0" applyNumberFormat="1" applyFont="1" applyFill="1" applyBorder="1" applyAlignment="1" applyProtection="1">
      <alignment horizontal="center" vertical="top"/>
      <protection hidden="1"/>
    </xf>
    <xf numFmtId="4" fontId="17" fillId="20" borderId="0" xfId="0" applyNumberFormat="1" applyFont="1" applyFill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/>
      <protection hidden="1"/>
    </xf>
    <xf numFmtId="3" fontId="11" fillId="22" borderId="10" xfId="0" applyNumberFormat="1" applyFont="1" applyFill="1" applyBorder="1" applyAlignment="1" applyProtection="1">
      <alignment/>
      <protection locked="0"/>
    </xf>
    <xf numFmtId="4" fontId="20" fillId="24" borderId="11" xfId="0" applyNumberFormat="1" applyFont="1" applyFill="1" applyBorder="1" applyAlignment="1" applyProtection="1">
      <alignment/>
      <protection hidden="1"/>
    </xf>
    <xf numFmtId="0" fontId="21" fillId="24" borderId="11" xfId="0" applyFont="1" applyFill="1" applyBorder="1" applyAlignment="1" applyProtection="1">
      <alignment/>
      <protection hidden="1"/>
    </xf>
    <xf numFmtId="0" fontId="21" fillId="0" borderId="12" xfId="0" applyFont="1" applyFill="1" applyBorder="1" applyAlignment="1" applyProtection="1">
      <alignment/>
      <protection hidden="1"/>
    </xf>
    <xf numFmtId="0" fontId="21" fillId="0" borderId="13" xfId="0" applyFont="1" applyFill="1" applyBorder="1" applyAlignment="1" applyProtection="1">
      <alignment/>
      <protection hidden="1"/>
    </xf>
    <xf numFmtId="0" fontId="22" fillId="24" borderId="11" xfId="0" applyFont="1" applyFill="1" applyBorder="1" applyAlignment="1" applyProtection="1">
      <alignment/>
      <protection hidden="1"/>
    </xf>
    <xf numFmtId="10" fontId="11" fillId="22" borderId="10" xfId="0" applyNumberFormat="1" applyFont="1" applyFill="1" applyBorder="1" applyAlignment="1" applyProtection="1">
      <alignment/>
      <protection locked="0"/>
    </xf>
    <xf numFmtId="4" fontId="21" fillId="24" borderId="11" xfId="0" applyNumberFormat="1" applyFont="1" applyFill="1" applyBorder="1" applyAlignment="1" applyProtection="1">
      <alignment/>
      <protection hidden="1"/>
    </xf>
    <xf numFmtId="0" fontId="0" fillId="22" borderId="11" xfId="0" applyFont="1" applyFill="1" applyBorder="1" applyAlignment="1" applyProtection="1">
      <alignment horizontal="center"/>
      <protection locked="0"/>
    </xf>
    <xf numFmtId="0" fontId="21" fillId="24" borderId="11" xfId="0" applyFont="1" applyFill="1" applyBorder="1" applyAlignment="1" applyProtection="1">
      <alignment horizontal="left"/>
      <protection hidden="1"/>
    </xf>
    <xf numFmtId="0" fontId="11" fillId="22" borderId="10" xfId="0" applyFont="1" applyFill="1" applyBorder="1" applyAlignment="1" applyProtection="1">
      <alignment/>
      <protection locked="0"/>
    </xf>
    <xf numFmtId="0" fontId="0" fillId="22" borderId="10" xfId="0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88" fontId="21" fillId="24" borderId="11" xfId="0" applyNumberFormat="1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14" fontId="0" fillId="22" borderId="10" xfId="0" applyNumberFormat="1" applyFont="1" applyFill="1" applyBorder="1" applyAlignment="1" applyProtection="1">
      <alignment/>
      <protection locked="0"/>
    </xf>
    <xf numFmtId="188" fontId="20" fillId="24" borderId="11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4" fontId="16" fillId="0" borderId="0" xfId="0" applyNumberFormat="1" applyFont="1" applyBorder="1" applyAlignment="1" applyProtection="1">
      <alignment/>
      <protection hidden="1"/>
    </xf>
    <xf numFmtId="4" fontId="16" fillId="0" borderId="0" xfId="0" applyNumberFormat="1" applyFont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vertical="top"/>
      <protection hidden="1"/>
    </xf>
    <xf numFmtId="0" fontId="16" fillId="0" borderId="0" xfId="0" applyNumberFormat="1" applyFont="1" applyFill="1" applyBorder="1" applyAlignment="1" applyProtection="1">
      <alignment/>
      <protection hidden="1"/>
    </xf>
    <xf numFmtId="0" fontId="2" fillId="0" borderId="0" xfId="46" applyNumberForma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14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11" fillId="0" borderId="0" xfId="0" applyFont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1" fillId="0" borderId="0" xfId="0" applyFont="1" applyAlignment="1" quotePrefix="1">
      <alignment vertical="center" wrapText="1"/>
    </xf>
    <xf numFmtId="0" fontId="10" fillId="0" borderId="0" xfId="0" applyFont="1" applyAlignment="1" quotePrefix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22" fontId="11" fillId="0" borderId="0" xfId="0" applyNumberFormat="1" applyFont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14" fontId="0" fillId="0" borderId="0" xfId="0" applyNumberFormat="1" applyAlignment="1">
      <alignment horizontal="center"/>
    </xf>
    <xf numFmtId="14" fontId="11" fillId="0" borderId="0" xfId="0" applyNumberFormat="1" applyFont="1" applyAlignment="1">
      <alignment horizontal="center" wrapText="1"/>
    </xf>
    <xf numFmtId="194" fontId="0" fillId="0" borderId="0" xfId="0" applyNumberFormat="1" applyAlignment="1">
      <alignment horizontal="center"/>
    </xf>
    <xf numFmtId="194" fontId="11" fillId="0" borderId="0" xfId="0" applyNumberFormat="1" applyFont="1" applyAlignment="1">
      <alignment horizontal="center" wrapText="1"/>
    </xf>
    <xf numFmtId="49" fontId="0" fillId="0" borderId="0" xfId="0" applyNumberForma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4" fontId="14" fillId="4" borderId="0" xfId="0" applyNumberFormat="1" applyFont="1" applyFill="1" applyAlignment="1">
      <alignment/>
    </xf>
    <xf numFmtId="4" fontId="14" fillId="4" borderId="0" xfId="0" applyNumberFormat="1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4" fontId="33" fillId="22" borderId="0" xfId="0" applyNumberFormat="1" applyFont="1" applyFill="1" applyAlignment="1">
      <alignment/>
    </xf>
    <xf numFmtId="4" fontId="33" fillId="22" borderId="0" xfId="0" applyNumberFormat="1" applyFont="1" applyFill="1" applyAlignment="1">
      <alignment horizontal="center"/>
    </xf>
    <xf numFmtId="1" fontId="33" fillId="22" borderId="0" xfId="0" applyNumberFormat="1" applyFont="1" applyFill="1" applyAlignment="1">
      <alignment horizontal="center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4" fontId="14" fillId="25" borderId="0" xfId="0" applyNumberFormat="1" applyFont="1" applyFill="1" applyAlignment="1">
      <alignment horizontal="right" vertical="center"/>
    </xf>
    <xf numFmtId="4" fontId="14" fillId="25" borderId="0" xfId="0" applyNumberFormat="1" applyFont="1" applyFill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left" vertical="center"/>
    </xf>
    <xf numFmtId="4" fontId="14" fillId="0" borderId="0" xfId="0" applyNumberFormat="1" applyFont="1" applyAlignment="1" quotePrefix="1">
      <alignment horizontal="left" vertical="center"/>
    </xf>
    <xf numFmtId="4" fontId="39" fillId="0" borderId="0" xfId="0" applyNumberFormat="1" applyFont="1" applyAlignment="1">
      <alignment vertical="center"/>
    </xf>
    <xf numFmtId="4" fontId="14" fillId="22" borderId="0" xfId="0" applyNumberFormat="1" applyFont="1" applyFill="1" applyAlignment="1">
      <alignment horizontal="center" vertical="center"/>
    </xf>
    <xf numFmtId="4" fontId="14" fillId="22" borderId="0" xfId="0" applyNumberFormat="1" applyFont="1" applyFill="1" applyAlignment="1">
      <alignment horizontal="center" vertical="center"/>
    </xf>
    <xf numFmtId="1" fontId="14" fillId="22" borderId="0" xfId="0" applyNumberFormat="1" applyFont="1" applyFill="1" applyAlignment="1">
      <alignment horizontal="center" vertical="center"/>
    </xf>
    <xf numFmtId="4" fontId="14" fillId="22" borderId="0" xfId="0" applyNumberFormat="1" applyFont="1" applyFill="1" applyAlignment="1" quotePrefix="1">
      <alignment horizontal="center" vertical="center"/>
    </xf>
    <xf numFmtId="4" fontId="14" fillId="22" borderId="0" xfId="0" applyNumberFormat="1" applyFont="1" applyFill="1" applyAlignment="1">
      <alignment horizontal="left" vertical="center"/>
    </xf>
    <xf numFmtId="4" fontId="14" fillId="22" borderId="0" xfId="0" applyNumberFormat="1" applyFont="1" applyFill="1" applyAlignment="1">
      <alignment vertical="center"/>
    </xf>
    <xf numFmtId="3" fontId="14" fillId="25" borderId="0" xfId="0" applyNumberFormat="1" applyFont="1" applyFill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14" fillId="22" borderId="0" xfId="0" applyNumberFormat="1" applyFont="1" applyFill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21" borderId="15" xfId="0" applyFont="1" applyFill="1" applyBorder="1" applyAlignment="1">
      <alignment vertical="center" wrapText="1"/>
    </xf>
    <xf numFmtId="0" fontId="45" fillId="6" borderId="15" xfId="0" applyFont="1" applyFill="1" applyBorder="1" applyAlignment="1">
      <alignment vertical="center" wrapText="1"/>
    </xf>
    <xf numFmtId="0" fontId="45" fillId="26" borderId="15" xfId="0" applyFont="1" applyFill="1" applyBorder="1" applyAlignment="1">
      <alignment vertical="center" wrapText="1"/>
    </xf>
    <xf numFmtId="0" fontId="45" fillId="26" borderId="16" xfId="0" applyFont="1" applyFill="1" applyBorder="1" applyAlignment="1">
      <alignment vertical="center" wrapText="1"/>
    </xf>
    <xf numFmtId="0" fontId="45" fillId="26" borderId="17" xfId="0" applyFont="1" applyFill="1" applyBorder="1" applyAlignment="1">
      <alignment vertical="center" wrapText="1"/>
    </xf>
    <xf numFmtId="0" fontId="45" fillId="26" borderId="18" xfId="0" applyFont="1" applyFill="1" applyBorder="1" applyAlignment="1">
      <alignment vertical="center" wrapText="1"/>
    </xf>
    <xf numFmtId="0" fontId="45" fillId="6" borderId="16" xfId="0" applyFont="1" applyFill="1" applyBorder="1" applyAlignment="1">
      <alignment vertical="center" wrapText="1"/>
    </xf>
    <xf numFmtId="0" fontId="45" fillId="6" borderId="17" xfId="0" applyFont="1" applyFill="1" applyBorder="1" applyAlignment="1">
      <alignment vertical="center" wrapText="1"/>
    </xf>
    <xf numFmtId="0" fontId="45" fillId="6" borderId="18" xfId="0" applyFont="1" applyFill="1" applyBorder="1" applyAlignment="1">
      <alignment vertical="center" wrapText="1"/>
    </xf>
    <xf numFmtId="0" fontId="48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213" fontId="54" fillId="25" borderId="19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14" fontId="48" fillId="0" borderId="0" xfId="0" applyNumberFormat="1" applyFont="1" applyAlignment="1">
      <alignment/>
    </xf>
    <xf numFmtId="0" fontId="56" fillId="27" borderId="20" xfId="0" applyFont="1" applyFill="1" applyBorder="1" applyAlignment="1">
      <alignment horizontal="center" vertical="center"/>
    </xf>
    <xf numFmtId="0" fontId="56" fillId="27" borderId="21" xfId="0" applyFont="1" applyFill="1" applyBorder="1" applyAlignment="1">
      <alignment horizontal="center" vertical="center"/>
    </xf>
    <xf numFmtId="0" fontId="56" fillId="27" borderId="22" xfId="0" applyFont="1" applyFill="1" applyBorder="1" applyAlignment="1">
      <alignment horizontal="center" vertical="center"/>
    </xf>
    <xf numFmtId="0" fontId="56" fillId="27" borderId="2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48" fillId="7" borderId="20" xfId="0" applyNumberFormat="1" applyFont="1" applyFill="1" applyBorder="1" applyAlignment="1">
      <alignment horizontal="center"/>
    </xf>
    <xf numFmtId="0" fontId="48" fillId="7" borderId="24" xfId="0" applyFont="1" applyFill="1" applyBorder="1" applyAlignment="1">
      <alignment horizontal="left" wrapText="1"/>
    </xf>
    <xf numFmtId="0" fontId="48" fillId="7" borderId="25" xfId="0" applyFont="1" applyFill="1" applyBorder="1" applyAlignment="1">
      <alignment horizontal="left" wrapText="1" indent="1"/>
    </xf>
    <xf numFmtId="214" fontId="48" fillId="7" borderId="25" xfId="0" applyNumberFormat="1" applyFont="1" applyFill="1" applyBorder="1" applyAlignment="1">
      <alignment horizontal="center"/>
    </xf>
    <xf numFmtId="215" fontId="48" fillId="25" borderId="23" xfId="0" applyNumberFormat="1" applyFont="1" applyFill="1" applyBorder="1" applyAlignment="1">
      <alignment horizontal="center"/>
    </xf>
    <xf numFmtId="14" fontId="48" fillId="0" borderId="26" xfId="0" applyNumberFormat="1" applyFont="1" applyBorder="1" applyAlignment="1">
      <alignment horizontal="center"/>
    </xf>
    <xf numFmtId="0" fontId="48" fillId="0" borderId="27" xfId="0" applyFont="1" applyBorder="1" applyAlignment="1">
      <alignment horizontal="left" wrapText="1"/>
    </xf>
    <xf numFmtId="0" fontId="48" fillId="0" borderId="28" xfId="0" applyFont="1" applyBorder="1" applyAlignment="1">
      <alignment horizontal="left" wrapText="1" indent="1"/>
    </xf>
    <xf numFmtId="215" fontId="48" fillId="0" borderId="28" xfId="0" applyNumberFormat="1" applyFont="1" applyBorder="1" applyAlignment="1">
      <alignment horizontal="center"/>
    </xf>
    <xf numFmtId="215" fontId="48" fillId="25" borderId="29" xfId="0" applyNumberFormat="1" applyFont="1" applyFill="1" applyBorder="1" applyAlignment="1">
      <alignment horizontal="center"/>
    </xf>
    <xf numFmtId="14" fontId="48" fillId="7" borderId="30" xfId="0" applyNumberFormat="1" applyFont="1" applyFill="1" applyBorder="1" applyAlignment="1">
      <alignment horizontal="center"/>
    </xf>
    <xf numFmtId="0" fontId="48" fillId="7" borderId="31" xfId="0" applyFont="1" applyFill="1" applyBorder="1" applyAlignment="1">
      <alignment horizontal="left" wrapText="1"/>
    </xf>
    <xf numFmtId="0" fontId="48" fillId="7" borderId="32" xfId="0" applyFont="1" applyFill="1" applyBorder="1" applyAlignment="1">
      <alignment horizontal="left" wrapText="1" indent="1"/>
    </xf>
    <xf numFmtId="215" fontId="48" fillId="7" borderId="32" xfId="0" applyNumberFormat="1" applyFont="1" applyFill="1" applyBorder="1" applyAlignment="1">
      <alignment horizontal="center"/>
    </xf>
    <xf numFmtId="215" fontId="48" fillId="25" borderId="33" xfId="0" applyNumberFormat="1" applyFont="1" applyFill="1" applyBorder="1" applyAlignment="1">
      <alignment horizontal="center"/>
    </xf>
    <xf numFmtId="14" fontId="48" fillId="0" borderId="30" xfId="0" applyNumberFormat="1" applyFont="1" applyBorder="1" applyAlignment="1">
      <alignment horizontal="center"/>
    </xf>
    <xf numFmtId="0" fontId="48" fillId="0" borderId="31" xfId="0" applyFont="1" applyBorder="1" applyAlignment="1">
      <alignment horizontal="left" wrapText="1"/>
    </xf>
    <xf numFmtId="0" fontId="48" fillId="0" borderId="32" xfId="0" applyFont="1" applyBorder="1" applyAlignment="1">
      <alignment horizontal="left" wrapText="1" indent="1"/>
    </xf>
    <xf numFmtId="215" fontId="48" fillId="0" borderId="32" xfId="0" applyNumberFormat="1" applyFont="1" applyBorder="1" applyAlignment="1">
      <alignment horizontal="center"/>
    </xf>
    <xf numFmtId="0" fontId="48" fillId="0" borderId="32" xfId="0" applyFont="1" applyBorder="1" applyAlignment="1">
      <alignment horizontal="left" wrapText="1"/>
    </xf>
    <xf numFmtId="14" fontId="48" fillId="26" borderId="30" xfId="0" applyNumberFormat="1" applyFont="1" applyFill="1" applyBorder="1" applyAlignment="1">
      <alignment horizontal="center"/>
    </xf>
    <xf numFmtId="0" fontId="48" fillId="26" borderId="31" xfId="0" applyFont="1" applyFill="1" applyBorder="1" applyAlignment="1">
      <alignment horizontal="left" wrapText="1"/>
    </xf>
    <xf numFmtId="0" fontId="48" fillId="26" borderId="32" xfId="0" applyFont="1" applyFill="1" applyBorder="1" applyAlignment="1">
      <alignment horizontal="left" wrapText="1" indent="1"/>
    </xf>
    <xf numFmtId="215" fontId="48" fillId="26" borderId="32" xfId="0" applyNumberFormat="1" applyFont="1" applyFill="1" applyBorder="1" applyAlignment="1">
      <alignment horizontal="center"/>
    </xf>
    <xf numFmtId="14" fontId="48" fillId="7" borderId="34" xfId="0" applyNumberFormat="1" applyFont="1" applyFill="1" applyBorder="1" applyAlignment="1">
      <alignment horizontal="center"/>
    </xf>
    <xf numFmtId="0" fontId="48" fillId="7" borderId="35" xfId="0" applyFont="1" applyFill="1" applyBorder="1" applyAlignment="1">
      <alignment horizontal="left" wrapText="1"/>
    </xf>
    <xf numFmtId="0" fontId="48" fillId="7" borderId="36" xfId="0" applyFont="1" applyFill="1" applyBorder="1" applyAlignment="1">
      <alignment horizontal="left" wrapText="1" indent="1"/>
    </xf>
    <xf numFmtId="215" fontId="48" fillId="7" borderId="36" xfId="0" applyNumberFormat="1" applyFont="1" applyFill="1" applyBorder="1" applyAlignment="1">
      <alignment horizontal="center"/>
    </xf>
    <xf numFmtId="215" fontId="48" fillId="25" borderId="37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38" xfId="0" applyFont="1" applyBorder="1" applyAlignment="1">
      <alignment horizontal="center"/>
    </xf>
    <xf numFmtId="215" fontId="48" fillId="25" borderId="36" xfId="0" applyNumberFormat="1" applyFont="1" applyFill="1" applyBorder="1" applyAlignment="1">
      <alignment horizontal="center"/>
    </xf>
    <xf numFmtId="215" fontId="48" fillId="25" borderId="39" xfId="0" applyNumberFormat="1" applyFont="1" applyFill="1" applyBorder="1" applyAlignment="1">
      <alignment horizontal="center"/>
    </xf>
    <xf numFmtId="215" fontId="57" fillId="23" borderId="37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/>
    </xf>
    <xf numFmtId="215" fontId="48" fillId="25" borderId="40" xfId="0" applyNumberFormat="1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215" fontId="48" fillId="0" borderId="29" xfId="0" applyNumberFormat="1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2" fillId="26" borderId="0" xfId="0" applyFont="1" applyFill="1" applyAlignment="1">
      <alignment vertical="center"/>
    </xf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0" fontId="65" fillId="26" borderId="0" xfId="0" applyFont="1" applyFill="1" applyAlignment="1">
      <alignment vertical="center"/>
    </xf>
    <xf numFmtId="0" fontId="66" fillId="26" borderId="0" xfId="0" applyFont="1" applyFill="1" applyAlignment="1">
      <alignment vertical="center"/>
    </xf>
    <xf numFmtId="223" fontId="66" fillId="26" borderId="42" xfId="0" applyNumberFormat="1" applyFont="1" applyFill="1" applyBorder="1" applyAlignment="1">
      <alignment vertical="center"/>
    </xf>
    <xf numFmtId="0" fontId="65" fillId="26" borderId="42" xfId="0" applyFont="1" applyFill="1" applyBorder="1" applyAlignment="1">
      <alignment vertical="center"/>
    </xf>
    <xf numFmtId="0" fontId="66" fillId="26" borderId="42" xfId="0" applyFont="1" applyFill="1" applyBorder="1" applyAlignment="1">
      <alignment vertical="center"/>
    </xf>
    <xf numFmtId="0" fontId="69" fillId="26" borderId="43" xfId="0" applyFont="1" applyFill="1" applyBorder="1" applyAlignment="1">
      <alignment vertical="center" wrapText="1"/>
    </xf>
    <xf numFmtId="0" fontId="69" fillId="26" borderId="0" xfId="0" applyFont="1" applyFill="1" applyAlignment="1">
      <alignment vertical="center"/>
    </xf>
    <xf numFmtId="0" fontId="69" fillId="6" borderId="43" xfId="0" applyFont="1" applyFill="1" applyBorder="1" applyAlignment="1">
      <alignment vertical="center" wrapText="1"/>
    </xf>
    <xf numFmtId="0" fontId="69" fillId="6" borderId="44" xfId="0" applyFont="1" applyFill="1" applyBorder="1" applyAlignment="1">
      <alignment vertical="center" wrapText="1"/>
    </xf>
    <xf numFmtId="0" fontId="69" fillId="26" borderId="45" xfId="0" applyFont="1" applyFill="1" applyBorder="1" applyAlignment="1">
      <alignment vertical="center" wrapText="1"/>
    </xf>
    <xf numFmtId="0" fontId="69" fillId="6" borderId="45" xfId="0" applyFont="1" applyFill="1" applyBorder="1" applyAlignment="1">
      <alignment vertical="center" wrapText="1"/>
    </xf>
    <xf numFmtId="0" fontId="69" fillId="6" borderId="42" xfId="0" applyFont="1" applyFill="1" applyBorder="1" applyAlignment="1">
      <alignment vertical="center" wrapText="1"/>
    </xf>
    <xf numFmtId="0" fontId="69" fillId="26" borderId="46" xfId="0" applyFont="1" applyFill="1" applyBorder="1" applyAlignment="1">
      <alignment vertical="center" wrapText="1"/>
    </xf>
    <xf numFmtId="0" fontId="69" fillId="6" borderId="47" xfId="0" applyFont="1" applyFill="1" applyBorder="1" applyAlignment="1">
      <alignment vertical="center" wrapText="1"/>
    </xf>
    <xf numFmtId="0" fontId="69" fillId="26" borderId="47" xfId="0" applyFont="1" applyFill="1" applyBorder="1" applyAlignment="1">
      <alignment vertical="center" wrapText="1"/>
    </xf>
    <xf numFmtId="0" fontId="69" fillId="6" borderId="48" xfId="0" applyFont="1" applyFill="1" applyBorder="1" applyAlignment="1">
      <alignment vertical="center" wrapText="1"/>
    </xf>
    <xf numFmtId="0" fontId="71" fillId="26" borderId="0" xfId="0" applyFont="1" applyFill="1" applyAlignment="1">
      <alignment vertical="center"/>
    </xf>
    <xf numFmtId="0" fontId="70" fillId="26" borderId="49" xfId="0" applyFont="1" applyFill="1" applyBorder="1" applyAlignment="1">
      <alignment vertical="center" wrapText="1"/>
    </xf>
    <xf numFmtId="0" fontId="69" fillId="6" borderId="50" xfId="0" applyFont="1" applyFill="1" applyBorder="1" applyAlignment="1">
      <alignment vertical="center" wrapText="1"/>
    </xf>
    <xf numFmtId="0" fontId="69" fillId="26" borderId="50" xfId="0" applyFont="1" applyFill="1" applyBorder="1" applyAlignment="1">
      <alignment vertical="center" wrapText="1"/>
    </xf>
    <xf numFmtId="0" fontId="69" fillId="6" borderId="51" xfId="0" applyFont="1" applyFill="1" applyBorder="1" applyAlignment="1">
      <alignment vertical="center" wrapText="1"/>
    </xf>
    <xf numFmtId="0" fontId="67" fillId="28" borderId="52" xfId="0" applyFont="1" applyFill="1" applyBorder="1" applyAlignment="1">
      <alignment horizontal="center" vertical="center"/>
    </xf>
    <xf numFmtId="0" fontId="67" fillId="28" borderId="53" xfId="0" applyFont="1" applyFill="1" applyBorder="1" applyAlignment="1">
      <alignment horizontal="center" vertical="center"/>
    </xf>
    <xf numFmtId="0" fontId="67" fillId="28" borderId="42" xfId="0" applyFont="1" applyFill="1" applyBorder="1" applyAlignment="1">
      <alignment horizontal="center" vertical="center"/>
    </xf>
    <xf numFmtId="0" fontId="67" fillId="28" borderId="54" xfId="0" applyFont="1" applyFill="1" applyBorder="1" applyAlignment="1">
      <alignment horizontal="center" vertical="center"/>
    </xf>
    <xf numFmtId="0" fontId="68" fillId="26" borderId="0" xfId="0" applyFont="1" applyFill="1" applyAlignment="1">
      <alignment horizontal="center" vertical="center"/>
    </xf>
    <xf numFmtId="0" fontId="72" fillId="0" borderId="0" xfId="53">
      <alignment/>
      <protection/>
    </xf>
    <xf numFmtId="0" fontId="72" fillId="0" borderId="0" xfId="53" applyBorder="1" applyAlignment="1">
      <alignment horizontal="center" vertical="center"/>
      <protection/>
    </xf>
    <xf numFmtId="0" fontId="72" fillId="0" borderId="0" xfId="53" applyBorder="1" applyAlignment="1">
      <alignment horizontal="right" vertical="center"/>
      <protection/>
    </xf>
    <xf numFmtId="0" fontId="72" fillId="0" borderId="55" xfId="53" applyBorder="1">
      <alignment/>
      <protection/>
    </xf>
    <xf numFmtId="0" fontId="72" fillId="0" borderId="56" xfId="53" applyBorder="1">
      <alignment/>
      <protection/>
    </xf>
    <xf numFmtId="0" fontId="72" fillId="0" borderId="57" xfId="53" applyBorder="1">
      <alignment/>
      <protection/>
    </xf>
    <xf numFmtId="0" fontId="72" fillId="0" borderId="58" xfId="53" applyBorder="1">
      <alignment/>
      <protection/>
    </xf>
    <xf numFmtId="0" fontId="72" fillId="0" borderId="59" xfId="53" applyBorder="1">
      <alignment/>
      <protection/>
    </xf>
    <xf numFmtId="0" fontId="72" fillId="0" borderId="60" xfId="53" applyBorder="1">
      <alignment/>
      <protection/>
    </xf>
    <xf numFmtId="0" fontId="72" fillId="0" borderId="61" xfId="53" applyBorder="1">
      <alignment/>
      <protection/>
    </xf>
    <xf numFmtId="0" fontId="72" fillId="0" borderId="62" xfId="53" applyBorder="1">
      <alignment/>
      <protection/>
    </xf>
    <xf numFmtId="0" fontId="72" fillId="0" borderId="63" xfId="53" applyBorder="1">
      <alignment/>
      <protection/>
    </xf>
    <xf numFmtId="0" fontId="72" fillId="0" borderId="64" xfId="53" applyBorder="1">
      <alignment/>
      <protection/>
    </xf>
    <xf numFmtId="0" fontId="72" fillId="0" borderId="65" xfId="53" applyBorder="1">
      <alignment/>
      <protection/>
    </xf>
    <xf numFmtId="0" fontId="72" fillId="0" borderId="66" xfId="53" applyBorder="1">
      <alignment/>
      <protection/>
    </xf>
    <xf numFmtId="0" fontId="72" fillId="0" borderId="0" xfId="53" applyBorder="1">
      <alignment/>
      <protection/>
    </xf>
    <xf numFmtId="0" fontId="72" fillId="0" borderId="67" xfId="53" applyBorder="1">
      <alignment/>
      <protection/>
    </xf>
    <xf numFmtId="0" fontId="72" fillId="0" borderId="68" xfId="53" applyBorder="1">
      <alignment/>
      <protection/>
    </xf>
    <xf numFmtId="0" fontId="72" fillId="0" borderId="69" xfId="53" applyBorder="1">
      <alignment/>
      <protection/>
    </xf>
    <xf numFmtId="0" fontId="72" fillId="0" borderId="70" xfId="53" applyBorder="1">
      <alignment/>
      <protection/>
    </xf>
    <xf numFmtId="0" fontId="72" fillId="0" borderId="71" xfId="53" applyBorder="1">
      <alignment/>
      <protection/>
    </xf>
    <xf numFmtId="0" fontId="72" fillId="0" borderId="72" xfId="53" applyBorder="1">
      <alignment/>
      <protection/>
    </xf>
    <xf numFmtId="0" fontId="72" fillId="0" borderId="73" xfId="53" applyBorder="1">
      <alignment/>
      <protection/>
    </xf>
    <xf numFmtId="0" fontId="72" fillId="0" borderId="74" xfId="53" applyBorder="1">
      <alignment/>
      <protection/>
    </xf>
    <xf numFmtId="0" fontId="72" fillId="0" borderId="75" xfId="53" applyBorder="1">
      <alignment/>
      <protection/>
    </xf>
    <xf numFmtId="0" fontId="72" fillId="0" borderId="76" xfId="53" applyBorder="1">
      <alignment/>
      <protection/>
    </xf>
    <xf numFmtId="0" fontId="94" fillId="0" borderId="77" xfId="53" applyFont="1" applyBorder="1" applyAlignment="1">
      <alignment horizontal="left" vertical="top"/>
      <protection/>
    </xf>
    <xf numFmtId="0" fontId="72" fillId="0" borderId="12" xfId="53" applyBorder="1">
      <alignment/>
      <protection/>
    </xf>
    <xf numFmtId="0" fontId="72" fillId="0" borderId="13" xfId="53" applyBorder="1">
      <alignment/>
      <protection/>
    </xf>
    <xf numFmtId="0" fontId="72" fillId="0" borderId="77" xfId="53" applyBorder="1">
      <alignment/>
      <protection/>
    </xf>
    <xf numFmtId="0" fontId="72" fillId="0" borderId="78" xfId="53" applyBorder="1">
      <alignment/>
      <protection/>
    </xf>
    <xf numFmtId="0" fontId="72" fillId="0" borderId="79" xfId="53" applyBorder="1">
      <alignment/>
      <protection/>
    </xf>
    <xf numFmtId="0" fontId="72" fillId="0" borderId="80" xfId="53" applyBorder="1">
      <alignment/>
      <protection/>
    </xf>
    <xf numFmtId="0" fontId="72" fillId="0" borderId="81" xfId="53" applyBorder="1">
      <alignment/>
      <protection/>
    </xf>
    <xf numFmtId="0" fontId="72" fillId="0" borderId="82" xfId="53" applyBorder="1">
      <alignment/>
      <protection/>
    </xf>
    <xf numFmtId="0" fontId="72" fillId="20" borderId="71" xfId="53" applyFill="1" applyBorder="1">
      <alignment/>
      <protection/>
    </xf>
    <xf numFmtId="0" fontId="72" fillId="20" borderId="76" xfId="53" applyFill="1" applyBorder="1">
      <alignment/>
      <protection/>
    </xf>
    <xf numFmtId="0" fontId="72" fillId="0" borderId="83" xfId="53" applyBorder="1" applyAlignment="1">
      <alignment horizontal="center"/>
      <protection/>
    </xf>
    <xf numFmtId="0" fontId="91" fillId="0" borderId="71" xfId="53" applyFont="1" applyBorder="1">
      <alignment/>
      <protection/>
    </xf>
    <xf numFmtId="0" fontId="72" fillId="20" borderId="73" xfId="53" applyFill="1" applyBorder="1" applyAlignment="1">
      <alignment/>
      <protection/>
    </xf>
    <xf numFmtId="0" fontId="72" fillId="20" borderId="84" xfId="53" applyFill="1" applyBorder="1" applyAlignment="1">
      <alignment/>
      <protection/>
    </xf>
    <xf numFmtId="0" fontId="72" fillId="0" borderId="85" xfId="53" applyFill="1" applyBorder="1">
      <alignment/>
      <protection/>
    </xf>
    <xf numFmtId="0" fontId="72" fillId="0" borderId="84" xfId="53" applyFill="1" applyBorder="1">
      <alignment/>
      <protection/>
    </xf>
    <xf numFmtId="0" fontId="72" fillId="20" borderId="73" xfId="53" applyFill="1" applyBorder="1">
      <alignment/>
      <protection/>
    </xf>
    <xf numFmtId="0" fontId="72" fillId="20" borderId="84" xfId="53" applyFill="1" applyBorder="1">
      <alignment/>
      <protection/>
    </xf>
    <xf numFmtId="0" fontId="72" fillId="0" borderId="73" xfId="53" applyFill="1" applyBorder="1">
      <alignment/>
      <protection/>
    </xf>
    <xf numFmtId="0" fontId="72" fillId="0" borderId="0" xfId="53" applyFill="1" applyBorder="1">
      <alignment/>
      <protection/>
    </xf>
    <xf numFmtId="0" fontId="72" fillId="0" borderId="85" xfId="53" applyBorder="1">
      <alignment/>
      <protection/>
    </xf>
    <xf numFmtId="0" fontId="72" fillId="20" borderId="77" xfId="53" applyFill="1" applyBorder="1">
      <alignment/>
      <protection/>
    </xf>
    <xf numFmtId="0" fontId="72" fillId="20" borderId="13" xfId="53" applyFill="1" applyBorder="1">
      <alignment/>
      <protection/>
    </xf>
    <xf numFmtId="0" fontId="72" fillId="0" borderId="86" xfId="53" applyBorder="1">
      <alignment/>
      <protection/>
    </xf>
    <xf numFmtId="0" fontId="72" fillId="0" borderId="84" xfId="53" applyBorder="1">
      <alignment/>
      <protection/>
    </xf>
    <xf numFmtId="0" fontId="72" fillId="0" borderId="87" xfId="53" applyBorder="1" applyAlignment="1">
      <alignment horizontal="left" vertical="center"/>
      <protection/>
    </xf>
    <xf numFmtId="0" fontId="72" fillId="0" borderId="87" xfId="53" applyBorder="1">
      <alignment/>
      <protection/>
    </xf>
    <xf numFmtId="0" fontId="96" fillId="0" borderId="87" xfId="53" applyFont="1" applyBorder="1" applyAlignment="1">
      <alignment vertical="center"/>
      <protection/>
    </xf>
    <xf numFmtId="0" fontId="72" fillId="0" borderId="88" xfId="53" applyBorder="1">
      <alignment/>
      <protection/>
    </xf>
    <xf numFmtId="0" fontId="72" fillId="0" borderId="0" xfId="53" applyBorder="1" applyAlignment="1">
      <alignment horizontal="left" vertical="center"/>
      <protection/>
    </xf>
    <xf numFmtId="0" fontId="96" fillId="0" borderId="0" xfId="53" applyFont="1" applyBorder="1" applyAlignment="1">
      <alignment horizontal="left" vertical="center"/>
      <protection/>
    </xf>
    <xf numFmtId="0" fontId="72" fillId="0" borderId="73" xfId="53" applyBorder="1" applyAlignment="1">
      <alignment horizontal="left" vertical="center"/>
      <protection/>
    </xf>
    <xf numFmtId="0" fontId="72" fillId="0" borderId="89" xfId="53" applyBorder="1" applyAlignment="1">
      <alignment horizontal="left" vertical="center"/>
      <protection/>
    </xf>
    <xf numFmtId="0" fontId="72" fillId="0" borderId="90" xfId="53" applyBorder="1">
      <alignment/>
      <protection/>
    </xf>
    <xf numFmtId="0" fontId="96" fillId="0" borderId="91" xfId="53" applyFont="1" applyBorder="1" applyAlignment="1">
      <alignment horizontal="left" vertical="center"/>
      <protection/>
    </xf>
    <xf numFmtId="0" fontId="72" fillId="0" borderId="77" xfId="53" applyBorder="1" applyAlignment="1">
      <alignment horizontal="left" vertical="center"/>
      <protection/>
    </xf>
    <xf numFmtId="0" fontId="72" fillId="0" borderId="12" xfId="53" applyBorder="1" applyAlignment="1">
      <alignment horizontal="left" vertical="center"/>
      <protection/>
    </xf>
    <xf numFmtId="0" fontId="96" fillId="0" borderId="92" xfId="53" applyFont="1" applyBorder="1" applyAlignment="1">
      <alignment horizontal="left" vertical="center"/>
      <protection/>
    </xf>
    <xf numFmtId="0" fontId="72" fillId="0" borderId="93" xfId="53" applyBorder="1" applyAlignment="1">
      <alignment horizontal="left" vertical="top"/>
      <protection/>
    </xf>
    <xf numFmtId="0" fontId="72" fillId="0" borderId="94" xfId="53" applyBorder="1">
      <alignment/>
      <protection/>
    </xf>
    <xf numFmtId="0" fontId="72" fillId="0" borderId="95" xfId="53" applyBorder="1">
      <alignment/>
      <protection/>
    </xf>
    <xf numFmtId="0" fontId="72" fillId="0" borderId="96" xfId="53" applyBorder="1" applyAlignment="1">
      <alignment horizontal="left" vertical="top"/>
      <protection/>
    </xf>
    <xf numFmtId="0" fontId="99" fillId="0" borderId="97" xfId="53" applyFont="1" applyBorder="1" applyAlignment="1">
      <alignment horizontal="center"/>
      <protection/>
    </xf>
    <xf numFmtId="0" fontId="99" fillId="0" borderId="83" xfId="53" applyFont="1" applyBorder="1" applyAlignment="1">
      <alignment horizontal="center"/>
      <protection/>
    </xf>
    <xf numFmtId="0" fontId="72" fillId="5" borderId="98" xfId="53" applyFill="1" applyBorder="1">
      <alignment/>
      <protection/>
    </xf>
    <xf numFmtId="0" fontId="72" fillId="5" borderId="99" xfId="53" applyFill="1" applyBorder="1">
      <alignment/>
      <protection/>
    </xf>
    <xf numFmtId="0" fontId="72" fillId="5" borderId="100" xfId="53" applyFill="1" applyBorder="1">
      <alignment/>
      <protection/>
    </xf>
    <xf numFmtId="0" fontId="72" fillId="5" borderId="85" xfId="53" applyFill="1" applyBorder="1">
      <alignment/>
      <protection/>
    </xf>
    <xf numFmtId="0" fontId="72" fillId="0" borderId="98" xfId="53" applyBorder="1">
      <alignment/>
      <protection/>
    </xf>
    <xf numFmtId="0" fontId="72" fillId="0" borderId="99" xfId="53" applyBorder="1">
      <alignment/>
      <protection/>
    </xf>
    <xf numFmtId="0" fontId="72" fillId="0" borderId="100" xfId="53" applyBorder="1">
      <alignment/>
      <protection/>
    </xf>
    <xf numFmtId="0" fontId="72" fillId="0" borderId="101" xfId="53" applyBorder="1">
      <alignment/>
      <protection/>
    </xf>
    <xf numFmtId="0" fontId="72" fillId="0" borderId="102" xfId="53" applyBorder="1">
      <alignment/>
      <protection/>
    </xf>
    <xf numFmtId="0" fontId="72" fillId="0" borderId="103" xfId="53" applyBorder="1">
      <alignment/>
      <protection/>
    </xf>
    <xf numFmtId="0" fontId="101" fillId="0" borderId="104" xfId="53" applyFont="1" applyBorder="1" applyAlignment="1">
      <alignment/>
      <protection/>
    </xf>
    <xf numFmtId="0" fontId="96" fillId="0" borderId="105" xfId="53" applyFont="1" applyBorder="1" applyAlignment="1">
      <alignment/>
      <protection/>
    </xf>
    <xf numFmtId="0" fontId="72" fillId="0" borderId="105" xfId="53" applyBorder="1">
      <alignment/>
      <protection/>
    </xf>
    <xf numFmtId="0" fontId="72" fillId="0" borderId="106" xfId="53" applyBorder="1">
      <alignment/>
      <protection/>
    </xf>
    <xf numFmtId="0" fontId="72" fillId="0" borderId="107" xfId="53" applyBorder="1">
      <alignment/>
      <protection/>
    </xf>
    <xf numFmtId="0" fontId="72" fillId="0" borderId="108" xfId="53" applyBorder="1">
      <alignment/>
      <protection/>
    </xf>
    <xf numFmtId="0" fontId="72" fillId="0" borderId="109" xfId="53" applyBorder="1">
      <alignment/>
      <protection/>
    </xf>
    <xf numFmtId="0" fontId="87" fillId="0" borderId="0" xfId="53" applyFont="1" applyBorder="1" applyAlignment="1">
      <alignment horizontal="center"/>
      <protection/>
    </xf>
    <xf numFmtId="0" fontId="106" fillId="29" borderId="0" xfId="0" applyFont="1" applyFill="1" applyAlignment="1">
      <alignment vertical="center" wrapText="1"/>
    </xf>
    <xf numFmtId="0" fontId="106" fillId="29" borderId="0" xfId="0" applyFont="1" applyFill="1" applyAlignment="1">
      <alignment horizontal="center" vertical="center" wrapText="1"/>
    </xf>
    <xf numFmtId="0" fontId="106" fillId="29" borderId="0" xfId="0" applyFont="1" applyFill="1" applyAlignment="1">
      <alignment horizontal="center" vertical="center"/>
    </xf>
    <xf numFmtId="0" fontId="106" fillId="29" borderId="0" xfId="0" applyFont="1" applyFill="1" applyAlignment="1">
      <alignment horizontal="left" vertical="center" wrapText="1"/>
    </xf>
    <xf numFmtId="0" fontId="12" fillId="26" borderId="0" xfId="0" applyFont="1" applyFill="1" applyAlignment="1">
      <alignment horizontal="center" vertical="center" wrapText="1"/>
    </xf>
    <xf numFmtId="0" fontId="12" fillId="26" borderId="0" xfId="0" applyFont="1" applyFill="1" applyAlignment="1">
      <alignment horizontal="left" vertical="center" wrapText="1"/>
    </xf>
    <xf numFmtId="0" fontId="12" fillId="26" borderId="0" xfId="0" applyFont="1" applyFill="1" applyAlignment="1">
      <alignment vertical="center" wrapText="1"/>
    </xf>
    <xf numFmtId="0" fontId="12" fillId="26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" fontId="0" fillId="0" borderId="110" xfId="0" applyNumberFormat="1" applyFill="1" applyBorder="1" applyAlignment="1">
      <alignment/>
    </xf>
    <xf numFmtId="1" fontId="0" fillId="0" borderId="110" xfId="0" applyNumberFormat="1" applyFill="1" applyBorder="1" applyAlignment="1">
      <alignment/>
    </xf>
    <xf numFmtId="4" fontId="0" fillId="30" borderId="111" xfId="0" applyNumberFormat="1" applyFill="1" applyBorder="1" applyAlignment="1">
      <alignment/>
    </xf>
    <xf numFmtId="4" fontId="107" fillId="31" borderId="0" xfId="0" applyNumberFormat="1" applyFont="1" applyFill="1" applyBorder="1" applyAlignment="1">
      <alignment horizontal="left"/>
    </xf>
    <xf numFmtId="4" fontId="107" fillId="31" borderId="110" xfId="0" applyNumberFormat="1" applyFont="1" applyFill="1" applyBorder="1" applyAlignment="1">
      <alignment horizontal="left"/>
    </xf>
    <xf numFmtId="4" fontId="108" fillId="30" borderId="111" xfId="0" applyNumberFormat="1" applyFont="1" applyFill="1" applyBorder="1" applyAlignment="1">
      <alignment horizontal="right"/>
    </xf>
    <xf numFmtId="1" fontId="108" fillId="30" borderId="111" xfId="0" applyNumberFormat="1" applyFont="1" applyFill="1" applyBorder="1" applyAlignment="1">
      <alignment horizontal="right"/>
    </xf>
    <xf numFmtId="4" fontId="109" fillId="30" borderId="11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112" xfId="0" applyNumberForma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44" fontId="0" fillId="0" borderId="112" xfId="0" applyNumberFormat="1" applyFill="1" applyBorder="1" applyAlignment="1">
      <alignment vertical="center"/>
    </xf>
    <xf numFmtId="0" fontId="11" fillId="3" borderId="113" xfId="0" applyFont="1" applyFill="1" applyBorder="1" applyAlignment="1">
      <alignment horizontal="center" vertical="center"/>
    </xf>
    <xf numFmtId="0" fontId="110" fillId="0" borderId="0" xfId="46" applyFont="1" applyAlignment="1">
      <alignment horizontal="center" vertical="center"/>
    </xf>
    <xf numFmtId="0" fontId="111" fillId="0" borderId="0" xfId="46" applyFont="1" applyAlignment="1">
      <alignment vertical="center"/>
    </xf>
    <xf numFmtId="0" fontId="112" fillId="0" borderId="0" xfId="46" applyFont="1" applyAlignment="1">
      <alignment vertical="center"/>
    </xf>
    <xf numFmtId="0" fontId="45" fillId="6" borderId="16" xfId="0" applyFont="1" applyFill="1" applyBorder="1" applyAlignment="1">
      <alignment vertical="center" wrapText="1"/>
    </xf>
    <xf numFmtId="0" fontId="45" fillId="6" borderId="17" xfId="0" applyFont="1" applyFill="1" applyBorder="1" applyAlignment="1">
      <alignment vertical="center" wrapText="1"/>
    </xf>
    <xf numFmtId="0" fontId="45" fillId="6" borderId="18" xfId="0" applyFont="1" applyFill="1" applyBorder="1" applyAlignment="1">
      <alignment vertical="center" wrapText="1"/>
    </xf>
    <xf numFmtId="0" fontId="0" fillId="26" borderId="114" xfId="0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45" fillId="26" borderId="16" xfId="0" applyFont="1" applyFill="1" applyBorder="1" applyAlignment="1">
      <alignment vertical="center" wrapText="1"/>
    </xf>
    <xf numFmtId="0" fontId="45" fillId="26" borderId="17" xfId="0" applyFont="1" applyFill="1" applyBorder="1" applyAlignment="1">
      <alignment vertical="center" wrapText="1"/>
    </xf>
    <xf numFmtId="0" fontId="45" fillId="26" borderId="18" xfId="0" applyFont="1" applyFill="1" applyBorder="1" applyAlignment="1">
      <alignment vertical="center" wrapText="1"/>
    </xf>
    <xf numFmtId="0" fontId="4" fillId="0" borderId="11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3" fillId="0" borderId="115" xfId="0" applyFont="1" applyBorder="1" applyAlignment="1">
      <alignment horizontal="center" vertical="center" wrapText="1"/>
    </xf>
    <xf numFmtId="0" fontId="44" fillId="26" borderId="114" xfId="0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6" fillId="26" borderId="0" xfId="0" applyFont="1" applyFill="1" applyAlignment="1">
      <alignment horizontal="center" vertical="center" wrapText="1"/>
    </xf>
    <xf numFmtId="0" fontId="47" fillId="26" borderId="115" xfId="0" applyFont="1" applyFill="1" applyBorder="1" applyAlignment="1">
      <alignment vertical="center" wrapText="1"/>
    </xf>
    <xf numFmtId="0" fontId="47" fillId="26" borderId="115" xfId="0" applyFont="1" applyFill="1" applyBorder="1" applyAlignment="1">
      <alignment horizontal="center" vertical="center" wrapText="1"/>
    </xf>
    <xf numFmtId="0" fontId="19" fillId="0" borderId="116" xfId="0" applyFont="1" applyFill="1" applyBorder="1" applyAlignment="1" applyProtection="1">
      <alignment horizontal="left"/>
      <protection hidden="1"/>
    </xf>
    <xf numFmtId="4" fontId="17" fillId="20" borderId="0" xfId="0" applyNumberFormat="1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21" fillId="24" borderId="11" xfId="0" applyFont="1" applyFill="1" applyBorder="1" applyAlignment="1" applyProtection="1">
      <alignment/>
      <protection hidden="1"/>
    </xf>
    <xf numFmtId="0" fontId="21" fillId="24" borderId="11" xfId="0" applyFont="1" applyFill="1" applyBorder="1" applyAlignment="1" applyProtection="1" quotePrefix="1">
      <alignment/>
      <protection hidden="1"/>
    </xf>
    <xf numFmtId="4" fontId="2" fillId="20" borderId="0" xfId="46" applyNumberFormat="1" applyFill="1" applyBorder="1" applyAlignment="1" applyProtection="1">
      <alignment horizontal="center" vertical="top"/>
      <protection hidden="1"/>
    </xf>
    <xf numFmtId="0" fontId="16" fillId="20" borderId="0" xfId="0" applyFont="1" applyFill="1" applyBorder="1" applyAlignment="1" applyProtection="1">
      <alignment horizontal="center"/>
      <protection hidden="1"/>
    </xf>
    <xf numFmtId="0" fontId="20" fillId="24" borderId="10" xfId="0" applyFont="1" applyFill="1" applyBorder="1" applyAlignment="1" applyProtection="1">
      <alignment/>
      <protection hidden="1"/>
    </xf>
    <xf numFmtId="0" fontId="21" fillId="24" borderId="10" xfId="0" applyFont="1" applyFill="1" applyBorder="1" applyAlignment="1" applyProtection="1">
      <alignment/>
      <protection hidden="1"/>
    </xf>
    <xf numFmtId="0" fontId="20" fillId="24" borderId="70" xfId="0" applyFont="1" applyFill="1" applyBorder="1" applyAlignment="1" applyProtection="1">
      <alignment/>
      <protection hidden="1"/>
    </xf>
    <xf numFmtId="0" fontId="20" fillId="24" borderId="69" xfId="0" applyFont="1" applyFill="1" applyBorder="1" applyAlignment="1" applyProtection="1">
      <alignment/>
      <protection hidden="1"/>
    </xf>
    <xf numFmtId="0" fontId="21" fillId="24" borderId="70" xfId="0" applyFont="1" applyFill="1" applyBorder="1" applyAlignment="1" applyProtection="1">
      <alignment/>
      <protection hidden="1"/>
    </xf>
    <xf numFmtId="0" fontId="21" fillId="24" borderId="69" xfId="0" applyFont="1" applyFill="1" applyBorder="1" applyAlignment="1" applyProtection="1">
      <alignment/>
      <protection hidden="1"/>
    </xf>
    <xf numFmtId="0" fontId="21" fillId="24" borderId="70" xfId="0" applyFont="1" applyFill="1" applyBorder="1" applyAlignment="1" applyProtection="1" quotePrefix="1">
      <alignment/>
      <protection hidden="1"/>
    </xf>
    <xf numFmtId="0" fontId="21" fillId="24" borderId="69" xfId="0" applyFont="1" applyFill="1" applyBorder="1" applyAlignment="1" applyProtection="1" quotePrefix="1">
      <alignment/>
      <protection hidden="1"/>
    </xf>
    <xf numFmtId="215" fontId="48" fillId="26" borderId="28" xfId="0" applyNumberFormat="1" applyFont="1" applyFill="1" applyBorder="1" applyAlignment="1">
      <alignment horizontal="center"/>
    </xf>
    <xf numFmtId="215" fontId="48" fillId="26" borderId="117" xfId="0" applyNumberFormat="1" applyFont="1" applyFill="1" applyBorder="1" applyAlignment="1">
      <alignment horizontal="center"/>
    </xf>
    <xf numFmtId="215" fontId="48" fillId="7" borderId="118" xfId="0" applyNumberFormat="1" applyFont="1" applyFill="1" applyBorder="1" applyAlignment="1">
      <alignment horizontal="center"/>
    </xf>
    <xf numFmtId="215" fontId="48" fillId="7" borderId="119" xfId="0" applyNumberFormat="1" applyFont="1" applyFill="1" applyBorder="1" applyAlignment="1">
      <alignment horizontal="center"/>
    </xf>
    <xf numFmtId="215" fontId="48" fillId="25" borderId="120" xfId="0" applyNumberFormat="1" applyFont="1" applyFill="1" applyBorder="1" applyAlignment="1">
      <alignment horizontal="center"/>
    </xf>
    <xf numFmtId="215" fontId="48" fillId="25" borderId="121" xfId="0" applyNumberFormat="1" applyFont="1" applyFill="1" applyBorder="1" applyAlignment="1">
      <alignment horizontal="center"/>
    </xf>
    <xf numFmtId="215" fontId="48" fillId="0" borderId="28" xfId="0" applyNumberFormat="1" applyFont="1" applyBorder="1" applyAlignment="1">
      <alignment horizontal="center"/>
    </xf>
    <xf numFmtId="215" fontId="48" fillId="0" borderId="117" xfId="0" applyNumberFormat="1" applyFont="1" applyBorder="1" applyAlignment="1">
      <alignment horizontal="center"/>
    </xf>
    <xf numFmtId="215" fontId="48" fillId="7" borderId="28" xfId="0" applyNumberFormat="1" applyFont="1" applyFill="1" applyBorder="1" applyAlignment="1">
      <alignment horizontal="center"/>
    </xf>
    <xf numFmtId="215" fontId="48" fillId="7" borderId="117" xfId="0" applyNumberFormat="1" applyFont="1" applyFill="1" applyBorder="1" applyAlignment="1">
      <alignment horizontal="center"/>
    </xf>
    <xf numFmtId="215" fontId="48" fillId="7" borderId="122" xfId="0" applyNumberFormat="1" applyFont="1" applyFill="1" applyBorder="1" applyAlignment="1">
      <alignment horizontal="center"/>
    </xf>
    <xf numFmtId="215" fontId="48" fillId="26" borderId="122" xfId="0" applyNumberFormat="1" applyFont="1" applyFill="1" applyBorder="1" applyAlignment="1">
      <alignment horizontal="center"/>
    </xf>
    <xf numFmtId="215" fontId="0" fillId="0" borderId="117" xfId="0" applyNumberFormat="1" applyBorder="1" applyAlignment="1">
      <alignment horizontal="center"/>
    </xf>
    <xf numFmtId="0" fontId="52" fillId="0" borderId="19" xfId="0" applyFont="1" applyBorder="1" applyAlignment="1">
      <alignment horizontal="left"/>
    </xf>
    <xf numFmtId="49" fontId="52" fillId="0" borderId="19" xfId="0" applyNumberFormat="1" applyFont="1" applyBorder="1" applyAlignment="1">
      <alignment horizontal="left"/>
    </xf>
    <xf numFmtId="0" fontId="52" fillId="0" borderId="41" xfId="0" applyFont="1" applyBorder="1" applyAlignment="1">
      <alignment horizontal="left"/>
    </xf>
    <xf numFmtId="49" fontId="52" fillId="0" borderId="41" xfId="0" applyNumberFormat="1" applyFont="1" applyBorder="1" applyAlignment="1">
      <alignment horizontal="left"/>
    </xf>
    <xf numFmtId="0" fontId="48" fillId="7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0" fillId="0" borderId="19" xfId="0" applyBorder="1" applyAlignment="1">
      <alignment horizontal="left"/>
    </xf>
    <xf numFmtId="0" fontId="49" fillId="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6" fillId="27" borderId="22" xfId="0" applyFont="1" applyFill="1" applyBorder="1" applyAlignment="1">
      <alignment horizontal="center" vertical="center"/>
    </xf>
    <xf numFmtId="0" fontId="56" fillId="27" borderId="123" xfId="0" applyFont="1" applyFill="1" applyBorder="1" applyAlignment="1">
      <alignment horizontal="center" vertical="center"/>
    </xf>
    <xf numFmtId="214" fontId="48" fillId="7" borderId="124" xfId="0" applyNumberFormat="1" applyFont="1" applyFill="1" applyBorder="1" applyAlignment="1">
      <alignment horizontal="center"/>
    </xf>
    <xf numFmtId="214" fontId="48" fillId="7" borderId="125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72" fillId="0" borderId="126" xfId="53" applyBorder="1" applyAlignment="1">
      <alignment/>
      <protection/>
    </xf>
    <xf numFmtId="0" fontId="72" fillId="0" borderId="127" xfId="53" applyBorder="1" applyAlignment="1">
      <alignment/>
      <protection/>
    </xf>
    <xf numFmtId="0" fontId="72" fillId="0" borderId="128" xfId="53" applyFont="1" applyBorder="1" applyAlignment="1">
      <alignment horizontal="center"/>
      <protection/>
    </xf>
    <xf numFmtId="0" fontId="72" fillId="0" borderId="129" xfId="53" applyBorder="1" applyAlignment="1">
      <alignment/>
      <protection/>
    </xf>
    <xf numFmtId="0" fontId="87" fillId="0" borderId="71" xfId="53" applyFont="1" applyBorder="1" applyAlignment="1">
      <alignment horizontal="center"/>
      <protection/>
    </xf>
    <xf numFmtId="0" fontId="87" fillId="0" borderId="75" xfId="53" applyFont="1" applyBorder="1" applyAlignment="1">
      <alignment horizontal="center"/>
      <protection/>
    </xf>
    <xf numFmtId="0" fontId="87" fillId="0" borderId="76" xfId="53" applyFont="1" applyBorder="1" applyAlignment="1">
      <alignment horizontal="center"/>
      <protection/>
    </xf>
    <xf numFmtId="0" fontId="72" fillId="0" borderId="130" xfId="53" applyBorder="1" applyAlignment="1">
      <alignment/>
      <protection/>
    </xf>
    <xf numFmtId="0" fontId="72" fillId="0" borderId="131" xfId="53" applyBorder="1" applyAlignment="1">
      <alignment/>
      <protection/>
    </xf>
    <xf numFmtId="0" fontId="96" fillId="0" borderId="73" xfId="53" applyFont="1" applyBorder="1" applyAlignment="1">
      <alignment horizontal="left" vertical="top" readingOrder="1"/>
      <protection/>
    </xf>
    <xf numFmtId="0" fontId="72" fillId="0" borderId="0" xfId="53" applyAlignment="1">
      <alignment horizontal="left" vertical="top" readingOrder="1"/>
      <protection/>
    </xf>
    <xf numFmtId="0" fontId="72" fillId="0" borderId="128" xfId="53" applyBorder="1" applyAlignment="1">
      <alignment horizontal="left" vertical="top"/>
      <protection/>
    </xf>
    <xf numFmtId="0" fontId="72" fillId="0" borderId="93" xfId="53" applyBorder="1" applyAlignment="1">
      <alignment horizontal="left" vertical="top"/>
      <protection/>
    </xf>
    <xf numFmtId="0" fontId="72" fillId="0" borderId="100" xfId="53" applyBorder="1" applyAlignment="1">
      <alignment/>
      <protection/>
    </xf>
    <xf numFmtId="0" fontId="72" fillId="0" borderId="132" xfId="53" applyBorder="1" applyAlignment="1">
      <alignment/>
      <protection/>
    </xf>
    <xf numFmtId="0" fontId="72" fillId="0" borderId="89" xfId="53" applyBorder="1" applyAlignment="1">
      <alignment horizontal="left" vertical="top" readingOrder="1"/>
      <protection/>
    </xf>
    <xf numFmtId="0" fontId="72" fillId="0" borderId="87" xfId="53" applyBorder="1" applyAlignment="1">
      <alignment horizontal="left" vertical="top" readingOrder="1"/>
      <protection/>
    </xf>
    <xf numFmtId="0" fontId="87" fillId="0" borderId="133" xfId="53" applyFont="1" applyBorder="1" applyAlignment="1">
      <alignment horizontal="center"/>
      <protection/>
    </xf>
    <xf numFmtId="0" fontId="72" fillId="0" borderId="134" xfId="53" applyBorder="1" applyAlignment="1">
      <alignment/>
      <protection/>
    </xf>
    <xf numFmtId="0" fontId="87" fillId="0" borderId="134" xfId="53" applyFont="1" applyBorder="1" applyAlignment="1">
      <alignment horizontal="center"/>
      <protection/>
    </xf>
    <xf numFmtId="0" fontId="87" fillId="0" borderId="135" xfId="53" applyFont="1" applyBorder="1" applyAlignment="1">
      <alignment horizontal="center"/>
      <protection/>
    </xf>
    <xf numFmtId="0" fontId="89" fillId="0" borderId="55" xfId="53" applyFont="1" applyBorder="1" applyAlignment="1">
      <alignment horizontal="center" vertical="center"/>
      <protection/>
    </xf>
    <xf numFmtId="0" fontId="72" fillId="0" borderId="56" xfId="53" applyBorder="1" applyAlignment="1">
      <alignment horizontal="center" vertical="center"/>
      <protection/>
    </xf>
    <xf numFmtId="0" fontId="72" fillId="0" borderId="62" xfId="53" applyBorder="1" applyAlignment="1">
      <alignment horizontal="center" vertical="center"/>
      <protection/>
    </xf>
    <xf numFmtId="0" fontId="72" fillId="0" borderId="63" xfId="53" applyBorder="1" applyAlignment="1">
      <alignment horizontal="center" vertical="center"/>
      <protection/>
    </xf>
    <xf numFmtId="0" fontId="72" fillId="0" borderId="56" xfId="53" applyBorder="1" applyAlignment="1">
      <alignment horizontal="right" vertical="center"/>
      <protection/>
    </xf>
    <xf numFmtId="0" fontId="72" fillId="0" borderId="65" xfId="53" applyBorder="1" applyAlignment="1">
      <alignment horizontal="right" vertical="center"/>
      <protection/>
    </xf>
    <xf numFmtId="0" fontId="72" fillId="0" borderId="63" xfId="53" applyBorder="1" applyAlignment="1">
      <alignment horizontal="right" vertical="center"/>
      <protection/>
    </xf>
    <xf numFmtId="0" fontId="72" fillId="0" borderId="64" xfId="53" applyBorder="1" applyAlignment="1">
      <alignment horizontal="right" vertical="center"/>
      <protection/>
    </xf>
    <xf numFmtId="0" fontId="72" fillId="0" borderId="71" xfId="53" applyBorder="1" applyAlignment="1">
      <alignment horizontal="left" vertical="top"/>
      <protection/>
    </xf>
    <xf numFmtId="0" fontId="72" fillId="0" borderId="75" xfId="53" applyBorder="1" applyAlignment="1">
      <alignment horizontal="left" vertical="top"/>
      <protection/>
    </xf>
    <xf numFmtId="0" fontId="72" fillId="0" borderId="76" xfId="53" applyBorder="1" applyAlignment="1">
      <alignment horizontal="left" vertical="top"/>
      <protection/>
    </xf>
    <xf numFmtId="0" fontId="72" fillId="0" borderId="77" xfId="53" applyBorder="1" applyAlignment="1">
      <alignment horizontal="left" vertical="top"/>
      <protection/>
    </xf>
    <xf numFmtId="0" fontId="72" fillId="0" borderId="12" xfId="53" applyBorder="1" applyAlignment="1">
      <alignment horizontal="left" vertical="top"/>
      <protection/>
    </xf>
    <xf numFmtId="0" fontId="72" fillId="0" borderId="13" xfId="53" applyBorder="1" applyAlignment="1">
      <alignment horizontal="left" vertical="top"/>
      <protection/>
    </xf>
    <xf numFmtId="0" fontId="72" fillId="0" borderId="55" xfId="53" applyBorder="1" applyAlignment="1">
      <alignment horizontal="left" vertical="top"/>
      <protection/>
    </xf>
    <xf numFmtId="0" fontId="72" fillId="0" borderId="56" xfId="53" applyBorder="1" applyAlignment="1">
      <alignment horizontal="left" vertical="top"/>
      <protection/>
    </xf>
    <xf numFmtId="0" fontId="72" fillId="0" borderId="65" xfId="53" applyBorder="1" applyAlignment="1">
      <alignment/>
      <protection/>
    </xf>
    <xf numFmtId="0" fontId="72" fillId="0" borderId="66" xfId="53" applyBorder="1" applyAlignment="1">
      <alignment horizontal="left" vertical="top"/>
      <protection/>
    </xf>
    <xf numFmtId="0" fontId="72" fillId="0" borderId="0" xfId="53" applyBorder="1" applyAlignment="1">
      <alignment horizontal="left" vertical="top"/>
      <protection/>
    </xf>
    <xf numFmtId="0" fontId="72" fillId="0" borderId="67" xfId="53" applyBorder="1" applyAlignment="1">
      <alignment/>
      <protection/>
    </xf>
    <xf numFmtId="0" fontId="72" fillId="0" borderId="62" xfId="53" applyBorder="1" applyAlignment="1">
      <alignment horizontal="left" vertical="top"/>
      <protection/>
    </xf>
    <xf numFmtId="0" fontId="72" fillId="0" borderId="63" xfId="53" applyBorder="1" applyAlignment="1">
      <alignment horizontal="left" vertical="top"/>
      <protection/>
    </xf>
    <xf numFmtId="0" fontId="72" fillId="0" borderId="64" xfId="53" applyBorder="1" applyAlignment="1">
      <alignment/>
      <protection/>
    </xf>
    <xf numFmtId="0" fontId="91" fillId="0" borderId="55" xfId="53" applyFont="1" applyBorder="1" applyAlignment="1">
      <alignment horizontal="left" vertical="top"/>
      <protection/>
    </xf>
    <xf numFmtId="0" fontId="72" fillId="0" borderId="56" xfId="53" applyBorder="1" applyAlignment="1">
      <alignment/>
      <protection/>
    </xf>
    <xf numFmtId="0" fontId="72" fillId="0" borderId="66" xfId="53" applyBorder="1" applyAlignment="1">
      <alignment/>
      <protection/>
    </xf>
    <xf numFmtId="0" fontId="72" fillId="0" borderId="0" xfId="53" applyBorder="1" applyAlignment="1">
      <alignment/>
      <protection/>
    </xf>
    <xf numFmtId="0" fontId="72" fillId="0" borderId="62" xfId="53" applyBorder="1" applyAlignment="1">
      <alignment/>
      <protection/>
    </xf>
    <xf numFmtId="0" fontId="72" fillId="0" borderId="63" xfId="53" applyBorder="1" applyAlignment="1">
      <alignment/>
      <protection/>
    </xf>
    <xf numFmtId="0" fontId="72" fillId="0" borderId="73" xfId="53" applyBorder="1" applyAlignment="1">
      <alignment/>
      <protection/>
    </xf>
    <xf numFmtId="0" fontId="72" fillId="0" borderId="0" xfId="53" applyAlignment="1">
      <alignment/>
      <protection/>
    </xf>
    <xf numFmtId="0" fontId="72" fillId="0" borderId="136" xfId="53" applyBorder="1" applyAlignment="1">
      <alignment/>
      <protection/>
    </xf>
    <xf numFmtId="0" fontId="96" fillId="0" borderId="137" xfId="53" applyFont="1" applyBorder="1" applyAlignment="1">
      <alignment horizontal="left" vertical="top"/>
      <protection/>
    </xf>
    <xf numFmtId="0" fontId="72" fillId="0" borderId="138" xfId="53" applyBorder="1" applyAlignment="1">
      <alignment horizontal="left" vertical="top"/>
      <protection/>
    </xf>
    <xf numFmtId="0" fontId="72" fillId="0" borderId="139" xfId="53" applyBorder="1" applyAlignment="1">
      <alignment horizontal="left" vertical="top"/>
      <protection/>
    </xf>
    <xf numFmtId="0" fontId="72" fillId="0" borderId="96" xfId="53" applyBorder="1" applyAlignment="1">
      <alignment horizontal="left" vertical="top"/>
      <protection/>
    </xf>
    <xf numFmtId="0" fontId="72" fillId="0" borderId="140" xfId="53" applyBorder="1" applyAlignment="1">
      <alignment/>
      <protection/>
    </xf>
    <xf numFmtId="0" fontId="72" fillId="0" borderId="141" xfId="53" applyBorder="1" applyAlignment="1">
      <alignment/>
      <protection/>
    </xf>
    <xf numFmtId="0" fontId="87" fillId="0" borderId="142" xfId="53" applyFont="1" applyBorder="1" applyAlignment="1">
      <alignment horizontal="center"/>
      <protection/>
    </xf>
    <xf numFmtId="0" fontId="72" fillId="0" borderId="75" xfId="53" applyBorder="1" applyAlignment="1">
      <alignment/>
      <protection/>
    </xf>
    <xf numFmtId="0" fontId="72" fillId="0" borderId="76" xfId="53" applyBorder="1" applyAlignment="1">
      <alignment/>
      <protection/>
    </xf>
    <xf numFmtId="0" fontId="96" fillId="0" borderId="66" xfId="53" applyFont="1" applyBorder="1" applyAlignment="1">
      <alignment horizontal="left" vertical="top"/>
      <protection/>
    </xf>
    <xf numFmtId="0" fontId="72" fillId="0" borderId="84" xfId="53" applyBorder="1" applyAlignment="1">
      <alignment horizontal="left" vertical="top"/>
      <protection/>
    </xf>
    <xf numFmtId="0" fontId="96" fillId="0" borderId="138" xfId="53" applyFont="1" applyBorder="1" applyAlignment="1">
      <alignment horizontal="left" vertical="top"/>
      <protection/>
    </xf>
    <xf numFmtId="0" fontId="96" fillId="0" borderId="139" xfId="53" applyFont="1" applyBorder="1" applyAlignment="1">
      <alignment horizontal="left" vertical="top"/>
      <protection/>
    </xf>
    <xf numFmtId="0" fontId="72" fillId="0" borderId="143" xfId="53" applyBorder="1" applyAlignment="1">
      <alignment/>
      <protection/>
    </xf>
    <xf numFmtId="0" fontId="72" fillId="0" borderId="144" xfId="53" applyBorder="1" applyAlignment="1">
      <alignment/>
      <protection/>
    </xf>
    <xf numFmtId="0" fontId="96" fillId="0" borderId="145" xfId="53" applyFont="1" applyBorder="1" applyAlignment="1">
      <alignment horizontal="left" vertical="top"/>
      <protection/>
    </xf>
    <xf numFmtId="0" fontId="96" fillId="0" borderId="87" xfId="53" applyFont="1" applyBorder="1" applyAlignment="1">
      <alignment horizontal="left" vertical="top"/>
      <protection/>
    </xf>
    <xf numFmtId="0" fontId="72" fillId="0" borderId="95" xfId="53" applyBorder="1" applyAlignment="1">
      <alignment/>
      <protection/>
    </xf>
    <xf numFmtId="0" fontId="72" fillId="0" borderId="146" xfId="53" applyBorder="1" applyAlignment="1">
      <alignment/>
      <protection/>
    </xf>
    <xf numFmtId="0" fontId="72" fillId="0" borderId="147" xfId="53" applyBorder="1" applyAlignment="1">
      <alignment/>
      <protection/>
    </xf>
    <xf numFmtId="0" fontId="72" fillId="0" borderId="103" xfId="53" applyBorder="1" applyAlignment="1">
      <alignment/>
      <protection/>
    </xf>
    <xf numFmtId="0" fontId="72" fillId="0" borderId="148" xfId="53" applyBorder="1" applyAlignment="1">
      <alignment/>
      <protection/>
    </xf>
    <xf numFmtId="0" fontId="96" fillId="0" borderId="149" xfId="53" applyFont="1" applyBorder="1" applyAlignment="1">
      <alignment horizontal="left" vertical="top"/>
      <protection/>
    </xf>
    <xf numFmtId="0" fontId="96" fillId="0" borderId="42" xfId="53" applyFont="1" applyBorder="1" applyAlignment="1">
      <alignment horizontal="left" vertical="top"/>
      <protection/>
    </xf>
    <xf numFmtId="0" fontId="96" fillId="0" borderId="150" xfId="53" applyFont="1" applyBorder="1" applyAlignment="1">
      <alignment horizontal="left" vertical="top"/>
      <protection/>
    </xf>
    <xf numFmtId="0" fontId="96" fillId="0" borderId="143" xfId="53" applyFont="1" applyBorder="1" applyAlignment="1">
      <alignment/>
      <protection/>
    </xf>
    <xf numFmtId="0" fontId="98" fillId="0" borderId="129" xfId="53" applyFont="1" applyBorder="1" applyAlignment="1">
      <alignment horizontal="center"/>
      <protection/>
    </xf>
    <xf numFmtId="0" fontId="72" fillId="0" borderId="151" xfId="53" applyBorder="1" applyAlignment="1">
      <alignment/>
      <protection/>
    </xf>
    <xf numFmtId="0" fontId="72" fillId="0" borderId="152" xfId="53" applyBorder="1" applyAlignment="1">
      <alignment/>
      <protection/>
    </xf>
    <xf numFmtId="0" fontId="72" fillId="0" borderId="139" xfId="53" applyBorder="1" applyAlignment="1">
      <alignment/>
      <protection/>
    </xf>
    <xf numFmtId="0" fontId="72" fillId="0" borderId="153" xfId="53" applyBorder="1" applyAlignment="1">
      <alignment/>
      <protection/>
    </xf>
    <xf numFmtId="0" fontId="72" fillId="0" borderId="154" xfId="53" applyBorder="1" applyAlignment="1">
      <alignment/>
      <protection/>
    </xf>
    <xf numFmtId="0" fontId="72" fillId="0" borderId="155" xfId="53" applyBorder="1" applyAlignment="1">
      <alignment/>
      <protection/>
    </xf>
    <xf numFmtId="0" fontId="98" fillId="0" borderId="156" xfId="53" applyFont="1" applyBorder="1" applyAlignment="1">
      <alignment horizontal="center"/>
      <protection/>
    </xf>
    <xf numFmtId="0" fontId="72" fillId="0" borderId="157" xfId="53" applyBorder="1" applyAlignment="1">
      <alignment/>
      <protection/>
    </xf>
    <xf numFmtId="0" fontId="96" fillId="0" borderId="0" xfId="53" applyFont="1" applyBorder="1" applyAlignment="1">
      <alignment horizontal="left" vertical="top"/>
      <protection/>
    </xf>
    <xf numFmtId="0" fontId="72" fillId="0" borderId="158" xfId="53" applyBorder="1" applyAlignment="1">
      <alignment horizontal="left" vertical="top"/>
      <protection/>
    </xf>
    <xf numFmtId="0" fontId="72" fillId="0" borderId="159" xfId="53" applyBorder="1" applyAlignment="1">
      <alignment horizontal="left" vertical="top"/>
      <protection/>
    </xf>
    <xf numFmtId="0" fontId="72" fillId="0" borderId="158" xfId="53" applyFill="1" applyBorder="1" applyAlignment="1">
      <alignment horizontal="left" vertical="top"/>
      <protection/>
    </xf>
    <xf numFmtId="0" fontId="72" fillId="0" borderId="160" xfId="53" applyFill="1" applyBorder="1" applyAlignment="1">
      <alignment horizontal="left" vertical="top"/>
      <protection/>
    </xf>
    <xf numFmtId="0" fontId="87" fillId="0" borderId="70" xfId="53" applyFont="1" applyBorder="1" applyAlignment="1">
      <alignment horizontal="center"/>
      <protection/>
    </xf>
    <xf numFmtId="0" fontId="87" fillId="0" borderId="161" xfId="53" applyFont="1" applyBorder="1" applyAlignment="1">
      <alignment horizontal="center"/>
      <protection/>
    </xf>
    <xf numFmtId="0" fontId="87" fillId="0" borderId="69" xfId="53" applyFont="1" applyBorder="1" applyAlignment="1">
      <alignment horizontal="center"/>
      <protection/>
    </xf>
    <xf numFmtId="0" fontId="96" fillId="0" borderId="130" xfId="53" applyFont="1" applyBorder="1" applyAlignment="1">
      <alignment horizontal="left" vertical="center"/>
      <protection/>
    </xf>
    <xf numFmtId="0" fontId="72" fillId="0" borderId="131" xfId="53" applyBorder="1" applyAlignment="1">
      <alignment horizontal="left" vertical="center"/>
      <protection/>
    </xf>
    <xf numFmtId="0" fontId="96" fillId="5" borderId="130" xfId="53" applyFont="1" applyFill="1" applyBorder="1" applyAlignment="1">
      <alignment horizontal="left" vertical="center"/>
      <protection/>
    </xf>
    <xf numFmtId="0" fontId="72" fillId="5" borderId="131" xfId="53" applyFill="1" applyBorder="1" applyAlignment="1">
      <alignment horizontal="left" vertical="center"/>
      <protection/>
    </xf>
    <xf numFmtId="0" fontId="96" fillId="5" borderId="158" xfId="53" applyFont="1" applyFill="1" applyBorder="1" applyAlignment="1">
      <alignment horizontal="left" vertical="center"/>
      <protection/>
    </xf>
    <xf numFmtId="0" fontId="72" fillId="5" borderId="159" xfId="53" applyFill="1" applyBorder="1" applyAlignment="1">
      <alignment horizontal="left" vertical="center"/>
      <protection/>
    </xf>
    <xf numFmtId="0" fontId="96" fillId="0" borderId="0" xfId="53" applyFont="1" applyAlignment="1">
      <alignment horizontal="left" vertical="center"/>
      <protection/>
    </xf>
    <xf numFmtId="0" fontId="72" fillId="0" borderId="0" xfId="53" applyAlignment="1">
      <alignment horizontal="left" vertical="center"/>
      <protection/>
    </xf>
    <xf numFmtId="0" fontId="72" fillId="5" borderId="100" xfId="53" applyFill="1" applyBorder="1" applyAlignment="1">
      <alignment/>
      <protection/>
    </xf>
    <xf numFmtId="0" fontId="96" fillId="0" borderId="126" xfId="53" applyFont="1" applyBorder="1" applyAlignment="1">
      <alignment horizontal="left" vertical="center"/>
      <protection/>
    </xf>
    <xf numFmtId="0" fontId="72" fillId="0" borderId="127" xfId="53" applyBorder="1" applyAlignment="1">
      <alignment horizontal="left" vertical="center"/>
      <protection/>
    </xf>
    <xf numFmtId="0" fontId="72" fillId="2" borderId="98" xfId="53" applyFill="1" applyBorder="1" applyAlignment="1">
      <alignment/>
      <protection/>
    </xf>
    <xf numFmtId="0" fontId="72" fillId="2" borderId="162" xfId="53" applyFill="1" applyBorder="1" applyAlignment="1">
      <alignment/>
      <protection/>
    </xf>
    <xf numFmtId="0" fontId="72" fillId="2" borderId="131" xfId="53" applyFill="1" applyBorder="1" applyAlignment="1">
      <alignment/>
      <protection/>
    </xf>
    <xf numFmtId="0" fontId="98" fillId="0" borderId="163" xfId="53" applyFont="1" applyBorder="1" applyAlignment="1">
      <alignment horizontal="left"/>
      <protection/>
    </xf>
    <xf numFmtId="0" fontId="98" fillId="0" borderId="159" xfId="53" applyFont="1" applyBorder="1" applyAlignment="1">
      <alignment horizontal="left"/>
      <protection/>
    </xf>
    <xf numFmtId="0" fontId="98" fillId="0" borderId="97" xfId="53" applyFont="1" applyBorder="1" applyAlignment="1">
      <alignment horizontal="left"/>
      <protection/>
    </xf>
    <xf numFmtId="0" fontId="98" fillId="0" borderId="97" xfId="53" applyFont="1" applyBorder="1" applyAlignment="1">
      <alignment horizontal="center"/>
      <protection/>
    </xf>
    <xf numFmtId="0" fontId="98" fillId="0" borderId="159" xfId="53" applyFont="1" applyBorder="1" applyAlignment="1">
      <alignment horizontal="center"/>
      <protection/>
    </xf>
    <xf numFmtId="0" fontId="96" fillId="5" borderId="98" xfId="53" applyFont="1" applyFill="1" applyBorder="1" applyAlignment="1">
      <alignment/>
      <protection/>
    </xf>
    <xf numFmtId="0" fontId="96" fillId="5" borderId="131" xfId="53" applyFont="1" applyFill="1" applyBorder="1" applyAlignment="1">
      <alignment/>
      <protection/>
    </xf>
    <xf numFmtId="0" fontId="96" fillId="0" borderId="98" xfId="53" applyFont="1" applyBorder="1" applyAlignment="1">
      <alignment/>
      <protection/>
    </xf>
    <xf numFmtId="0" fontId="96" fillId="0" borderId="131" xfId="53" applyFont="1" applyBorder="1" applyAlignment="1">
      <alignment/>
      <protection/>
    </xf>
    <xf numFmtId="0" fontId="103" fillId="0" borderId="91" xfId="53" applyFont="1" applyFill="1" applyBorder="1" applyAlignment="1">
      <alignment horizontal="left" vertical="top"/>
      <protection/>
    </xf>
    <xf numFmtId="0" fontId="103" fillId="0" borderId="87" xfId="53" applyFont="1" applyFill="1" applyBorder="1" applyAlignment="1">
      <alignment horizontal="left" vertical="top"/>
      <protection/>
    </xf>
    <xf numFmtId="0" fontId="91" fillId="0" borderId="88" xfId="53" applyFont="1" applyFill="1" applyBorder="1" applyAlignment="1">
      <alignment horizontal="left" vertical="top"/>
      <protection/>
    </xf>
    <xf numFmtId="0" fontId="91" fillId="0" borderId="164" xfId="53" applyFont="1" applyFill="1" applyBorder="1" applyAlignment="1">
      <alignment horizontal="left" vertical="top"/>
      <protection/>
    </xf>
    <xf numFmtId="0" fontId="91" fillId="0" borderId="0" xfId="53" applyFont="1" applyFill="1" applyAlignment="1">
      <alignment horizontal="left" vertical="top"/>
      <protection/>
    </xf>
    <xf numFmtId="0" fontId="91" fillId="0" borderId="84" xfId="53" applyFont="1" applyFill="1" applyBorder="1" applyAlignment="1">
      <alignment horizontal="left" vertical="top"/>
      <protection/>
    </xf>
    <xf numFmtId="0" fontId="91" fillId="0" borderId="92" xfId="53" applyFont="1" applyFill="1" applyBorder="1" applyAlignment="1">
      <alignment horizontal="left" vertical="top"/>
      <protection/>
    </xf>
    <xf numFmtId="0" fontId="91" fillId="0" borderId="12" xfId="53" applyFont="1" applyFill="1" applyBorder="1" applyAlignment="1">
      <alignment horizontal="left" vertical="top"/>
      <protection/>
    </xf>
    <xf numFmtId="0" fontId="91" fillId="0" borderId="13" xfId="53" applyFont="1" applyFill="1" applyBorder="1" applyAlignment="1">
      <alignment horizontal="left" vertical="top"/>
      <protection/>
    </xf>
    <xf numFmtId="0" fontId="72" fillId="0" borderId="165" xfId="53" applyBorder="1" applyAlignment="1">
      <alignment horizontal="left" vertical="center"/>
      <protection/>
    </xf>
    <xf numFmtId="0" fontId="72" fillId="0" borderId="165" xfId="53" applyBorder="1" applyAlignment="1">
      <alignment/>
      <protection/>
    </xf>
    <xf numFmtId="0" fontId="96" fillId="0" borderId="87" xfId="53" applyFont="1" applyFill="1" applyBorder="1" applyAlignment="1">
      <alignment horizontal="left" vertical="top"/>
      <protection/>
    </xf>
    <xf numFmtId="0" fontId="72" fillId="0" borderId="88" xfId="53" applyFill="1" applyBorder="1" applyAlignment="1">
      <alignment horizontal="left" vertical="top"/>
      <protection/>
    </xf>
    <xf numFmtId="0" fontId="72" fillId="0" borderId="164" xfId="53" applyFill="1" applyBorder="1" applyAlignment="1">
      <alignment horizontal="left" vertical="top"/>
      <protection/>
    </xf>
    <xf numFmtId="0" fontId="72" fillId="0" borderId="0" xfId="53" applyFill="1" applyAlignment="1">
      <alignment horizontal="left" vertical="top"/>
      <protection/>
    </xf>
    <xf numFmtId="0" fontId="72" fillId="0" borderId="84" xfId="53" applyFill="1" applyBorder="1" applyAlignment="1">
      <alignment horizontal="left" vertical="top"/>
      <protection/>
    </xf>
    <xf numFmtId="0" fontId="72" fillId="0" borderId="54" xfId="53" applyFill="1" applyBorder="1" applyAlignment="1">
      <alignment horizontal="left" vertical="top"/>
      <protection/>
    </xf>
    <xf numFmtId="0" fontId="72" fillId="0" borderId="42" xfId="53" applyFill="1" applyBorder="1" applyAlignment="1">
      <alignment horizontal="left" vertical="top"/>
      <protection/>
    </xf>
    <xf numFmtId="0" fontId="72" fillId="0" borderId="150" xfId="53" applyFill="1" applyBorder="1" applyAlignment="1">
      <alignment horizontal="left" vertical="top"/>
      <protection/>
    </xf>
    <xf numFmtId="0" fontId="87" fillId="0" borderId="55" xfId="53" applyFont="1" applyBorder="1" applyAlignment="1">
      <alignment horizontal="center"/>
      <protection/>
    </xf>
    <xf numFmtId="0" fontId="87" fillId="0" borderId="56" xfId="53" applyFont="1" applyBorder="1" applyAlignment="1">
      <alignment horizontal="center"/>
      <protection/>
    </xf>
    <xf numFmtId="0" fontId="87" fillId="0" borderId="65" xfId="53" applyFont="1" applyBorder="1" applyAlignment="1">
      <alignment horizontal="center"/>
      <protection/>
    </xf>
    <xf numFmtId="0" fontId="87" fillId="0" borderId="62" xfId="53" applyFont="1" applyBorder="1" applyAlignment="1">
      <alignment horizontal="center"/>
      <protection/>
    </xf>
    <xf numFmtId="0" fontId="87" fillId="0" borderId="63" xfId="53" applyFont="1" applyBorder="1" applyAlignment="1">
      <alignment horizontal="center"/>
      <protection/>
    </xf>
    <xf numFmtId="0" fontId="87" fillId="0" borderId="64" xfId="53" applyFont="1" applyBorder="1" applyAlignment="1">
      <alignment horizontal="center"/>
      <protection/>
    </xf>
    <xf numFmtId="0" fontId="104" fillId="0" borderId="66" xfId="53" applyFont="1" applyBorder="1" applyAlignment="1">
      <alignment horizontal="center"/>
      <protection/>
    </xf>
    <xf numFmtId="0" fontId="104" fillId="0" borderId="0" xfId="53" applyFont="1" applyBorder="1" applyAlignment="1">
      <alignment horizontal="center"/>
      <protection/>
    </xf>
    <xf numFmtId="0" fontId="105" fillId="0" borderId="66" xfId="53" applyFont="1" applyBorder="1" applyAlignment="1">
      <alignment horizontal="center"/>
      <protection/>
    </xf>
    <xf numFmtId="0" fontId="105" fillId="0" borderId="0" xfId="53" applyFont="1" applyBorder="1" applyAlignment="1">
      <alignment horizontal="center"/>
      <protection/>
    </xf>
    <xf numFmtId="0" fontId="104" fillId="0" borderId="67" xfId="53" applyFont="1" applyBorder="1" applyAlignment="1">
      <alignment horizontal="center"/>
      <protection/>
    </xf>
    <xf numFmtId="0" fontId="105" fillId="0" borderId="67" xfId="53" applyFont="1" applyBorder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tat_des_lieux_gererseul" xfId="53"/>
    <cellStyle name="Percent" xfId="54"/>
    <cellStyle name="Pourcentage_Liste_Adherent janvier 2011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325"/>
          <c:w val="0.863"/>
          <c:h val="0.92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Présentation!$C$7</c:f>
              <c:strCache>
                <c:ptCount val="1"/>
                <c:pt idx="0">
                  <c:v>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Présentation!$B$8:$B$13</c:f>
              <c:strCache/>
            </c:strRef>
          </c:cat>
          <c:val>
            <c:numRef>
              <c:f>Présentation!$C$8:$C$13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Présentation!$D$7</c:f>
              <c:strCache>
                <c:ptCount val="1"/>
                <c:pt idx="0">
                  <c:v>Nbre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Présentation!$B$8:$B$13</c:f>
              <c:strCache/>
            </c:strRef>
          </c:cat>
          <c:val>
            <c:numRef>
              <c:f>Présentation!$D$8:$D$13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Présentation!$E$7</c:f>
              <c:strCache>
                <c:ptCount val="1"/>
                <c:pt idx="0">
                  <c:v>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Présentation!$B$8:$B$13</c:f>
              <c:strCache/>
            </c:strRef>
          </c:cat>
          <c:val>
            <c:numRef>
              <c:f>Présentation!$E$8:$E$13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Présentation!$F$7</c:f>
              <c:strCache>
                <c:ptCount val="1"/>
                <c:pt idx="0">
                  <c:v>TVA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Présentation!$B$8:$B$13</c:f>
              <c:strCache/>
            </c:strRef>
          </c:cat>
          <c:val>
            <c:numRef>
              <c:f>Présentation!$F$8:$F$13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Présentation!$G$7</c:f>
              <c:strCache>
                <c:ptCount val="1"/>
                <c:pt idx="0">
                  <c:v>TTC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Présentation!$B$8:$B$13</c:f>
              <c:strCache/>
            </c:strRef>
          </c:cat>
          <c:val>
            <c:numRef>
              <c:f>Présentation!$G$8:$G$13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2368717"/>
        <c:axId val="44209590"/>
      </c:bar3D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68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2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hyperlink" Target="http://www.google.fr/imgres?imgurl=http://www.favorisxp.com/images/suivant.png&amp;imgrefurl=http://www.favorisxp.com/icones-gratuite-windows-xp.html&amp;usg=__ZhxcL2kDTLV1se5WRxDB7C3OiOs=&amp;h=32&amp;w=32&amp;sz=2&amp;hl=fr&amp;start=0&amp;zoom=1&amp;tbnid=EkynPKaUxDbW0M:&amp;tbnh=32&amp;tbnw=32&amp;ei=aN93TamsMYaBlAeQ_4XpBw&amp;prev=/images%3Fq%3Dicone%2Bpage%2Bsuivante%26hl%3Dfr%26sa%3DX%26gbv%3D2%26biw%3D1419%26bih%3D708%26tbs%3Disch:1&amp;itbs=1&amp;iact=hc&amp;vpx=1046&amp;vpy=282&amp;dur=1544&amp;hovh=32&amp;hovw=32&amp;tx=100&amp;ty=33&amp;oei=Qt93TaG8Eojm4Aauo-CVBw&amp;page=1&amp;ndsp=28&amp;ved=1t:429,r:26,s:0" TargetMode="External" /><Relationship Id="rId3" Type="http://schemas.openxmlformats.org/officeDocument/2006/relationships/hyperlink" Target="http://www.google.fr/imgres?imgurl=http://www.favorisxp.com/images/suivant.png&amp;imgrefurl=http://www.favorisxp.com/icones-gratuite-windows-xp.html&amp;usg=__ZhxcL2kDTLV1se5WRxDB7C3OiOs=&amp;h=32&amp;w=32&amp;sz=2&amp;hl=fr&amp;start=0&amp;zoom=1&amp;tbnid=EkynPKaUxDbW0M:&amp;tbnh=32&amp;tbnw=32&amp;ei=aN93TamsMYaBlAeQ_4XpBw&amp;prev=/images%3Fq%3Dicone%2Bpage%2Bsuivante%26hl%3Dfr%26sa%3DX%26gbv%3D2%26biw%3D1419%26bih%3D708%26tbs%3Disch:1&amp;itbs=1&amp;iact=hc&amp;vpx=1046&amp;vpy=282&amp;dur=1544&amp;hovh=32&amp;hovw=32&amp;tx=100&amp;ty=33&amp;oei=Qt93TaG8Eojm4Aauo-CVBw&amp;page=1&amp;ndsp=28&amp;ved=1t:429,r:26,s:0" TargetMode="External" /><Relationship Id="rId4" Type="http://schemas.openxmlformats.org/officeDocument/2006/relationships/hyperlink" Target="http://www.google.fr/imgres?imgurl=http://www.favorisxp.com/images/suivant.png&amp;imgrefurl=http://www.favorisxp.com/icones-gratuite-windows-xp.html&amp;usg=__ZhxcL2kDTLV1se5WRxDB7C3OiOs=&amp;h=32&amp;w=32&amp;sz=2&amp;hl=fr&amp;start=0&amp;zoom=1&amp;tbnid=EkynPKaUxDbW0M:&amp;tbnh=32&amp;tbnw=32&amp;ei=aN93TamsMYaBlAeQ_4XpBw&amp;prev=/images%3Fq%3Dicone%2Bpage%2Bsuivante%26hl%3Dfr%26sa%3DX%26gbv%3D2%26biw%3D1419%26bih%3D708%26tbs%3Disch:1&amp;itbs=1&amp;iact=hc&amp;vpx=1046&amp;vpy=282&amp;dur=1544&amp;hovh=32&amp;hovw=32&amp;tx=100&amp;ty=33&amp;oei=Qt93TaG8Eojm4Aauo-CVBw&amp;page=1&amp;ndsp=28&amp;ved=1t:429,r:26,s:0" TargetMode="External" /><Relationship Id="rId5" Type="http://schemas.openxmlformats.org/officeDocument/2006/relationships/hyperlink" Target="http://www.google.fr/imgres?imgurl=http://www.favorisxp.com/images/suivant.png&amp;imgrefurl=http://www.favorisxp.com/icones-gratuite-windows-xp.html&amp;usg=__ZhxcL2kDTLV1se5WRxDB7C3OiOs=&amp;h=32&amp;w=32&amp;sz=2&amp;hl=fr&amp;start=0&amp;zoom=1&amp;tbnid=EkynPKaUxDbW0M:&amp;tbnh=32&amp;tbnw=32&amp;ei=aN93TamsMYaBlAeQ_4XpBw&amp;prev=/images%3Fq%3Dicone%2Bpage%2Bsuivante%26hl%3Dfr%26sa%3DX%26gbv%3D2%26biw%3D1419%26bih%3D708%26tbs%3Disch:1&amp;itbs=1&amp;iact=hc&amp;vpx=1046&amp;vpy=282&amp;dur=1544&amp;hovh=32&amp;hovw=32&amp;tx=100&amp;ty=33&amp;oei=Qt93TaG8Eojm4Aauo-CVBw&amp;page=1&amp;ndsp=28&amp;ved=1t:429,r:26,s:0" TargetMode="External" /><Relationship Id="rId6" Type="http://schemas.openxmlformats.org/officeDocument/2006/relationships/image" Target="../media/image3.jpeg" /><Relationship Id="rId7" Type="http://schemas.openxmlformats.org/officeDocument/2006/relationships/hyperlink" Target="#Plan!A1" /><Relationship Id="rId8" Type="http://schemas.openxmlformats.org/officeDocument/2006/relationships/hyperlink" Target="#Plan!A1" /><Relationship Id="rId9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Calculs simples'!A1" /><Relationship Id="rId3" Type="http://schemas.openxmlformats.org/officeDocument/2006/relationships/hyperlink" Target="#'Calculs simples'!A1" /><Relationship Id="rId4" Type="http://schemas.openxmlformats.org/officeDocument/2006/relationships/hyperlink" Target="#'G&#233;rer son budget'!A1" /><Relationship Id="rId5" Type="http://schemas.openxmlformats.org/officeDocument/2006/relationships/hyperlink" Target="#'G&#233;rer son budget'!A1" /><Relationship Id="rId6" Type="http://schemas.openxmlformats.org/officeDocument/2006/relationships/hyperlink" Target="#'Calculs complexes'!A1" /><Relationship Id="rId7" Type="http://schemas.openxmlformats.org/officeDocument/2006/relationships/hyperlink" Target="#'Calculs complexes'!A1" /><Relationship Id="rId8" Type="http://schemas.openxmlformats.org/officeDocument/2006/relationships/hyperlink" Target="#'Simu emprunts'!A1" /><Relationship Id="rId9" Type="http://schemas.openxmlformats.org/officeDocument/2006/relationships/hyperlink" Target="#'Simu emprunts'!A1" /><Relationship Id="rId10" Type="http://schemas.openxmlformats.org/officeDocument/2006/relationships/image" Target="../media/image3.jpeg" /><Relationship Id="rId11" Type="http://schemas.openxmlformats.org/officeDocument/2006/relationships/hyperlink" Target="#Vide!A1" /><Relationship Id="rId12" Type="http://schemas.openxmlformats.org/officeDocument/2006/relationships/hyperlink" Target="#Vide!A1" /><Relationship Id="rId13" Type="http://schemas.openxmlformats.org/officeDocument/2006/relationships/image" Target="../media/image4.jpeg" /><Relationship Id="rId14" Type="http://schemas.openxmlformats.org/officeDocument/2006/relationships/hyperlink" Target="#Titre!A1" /><Relationship Id="rId15" Type="http://schemas.openxmlformats.org/officeDocument/2006/relationships/hyperlink" Target="#Titre!A1" /><Relationship Id="rId16" Type="http://schemas.openxmlformats.org/officeDocument/2006/relationships/hyperlink" Target="#'Carnet adresses'!A1" /><Relationship Id="rId17" Type="http://schemas.openxmlformats.org/officeDocument/2006/relationships/hyperlink" Target="#'Carnet adresses'!A1" /><Relationship Id="rId18" Type="http://schemas.openxmlformats.org/officeDocument/2006/relationships/hyperlink" Target="#Pr&#233;sentation!A1" /><Relationship Id="rId19" Type="http://schemas.openxmlformats.org/officeDocument/2006/relationships/hyperlink" Target="#Pr&#233;sentation!A1" /><Relationship Id="rId20" Type="http://schemas.openxmlformats.org/officeDocument/2006/relationships/hyperlink" Target="#Tableau_Bord!A1" /><Relationship Id="rId21" Type="http://schemas.openxmlformats.org/officeDocument/2006/relationships/hyperlink" Target="#Tableau_Bord!A1" /><Relationship Id="rId22" Type="http://schemas.openxmlformats.org/officeDocument/2006/relationships/hyperlink" Target="#Vide!A1" /><Relationship Id="rId23" Type="http://schemas.openxmlformats.org/officeDocument/2006/relationships/hyperlink" Target="#Vide!A1" /><Relationship Id="rId24" Type="http://schemas.openxmlformats.org/officeDocument/2006/relationships/hyperlink" Target="http://framakey.org/Portables/OpenOfficePortable?from=Portables.PortableOpenOffice" TargetMode="External" /><Relationship Id="rId25" Type="http://schemas.openxmlformats.org/officeDocument/2006/relationships/hyperlink" Target="http://framakey.org/Portables/OpenOfficePortable?from=Portables.PortableOpenOffice" TargetMode="External" /><Relationship Id="rId26" Type="http://schemas.openxmlformats.org/officeDocument/2006/relationships/hyperlink" Target="#Raccourcis_claviers!A1" /><Relationship Id="rId27" Type="http://schemas.openxmlformats.org/officeDocument/2006/relationships/hyperlink" Target="#Raccourcis_claviers!A1" /><Relationship Id="rId28" Type="http://schemas.openxmlformats.org/officeDocument/2006/relationships/hyperlink" Target="#'Note de frais'!A1" /><Relationship Id="rId29" Type="http://schemas.openxmlformats.org/officeDocument/2006/relationships/hyperlink" Target="#'Note de frais'!A1" /><Relationship Id="rId30" Type="http://schemas.openxmlformats.org/officeDocument/2006/relationships/hyperlink" Target="#Environnement!A1" /><Relationship Id="rId31" Type="http://schemas.openxmlformats.org/officeDocument/2006/relationships/hyperlink" Target="#Environnement!A1" /><Relationship Id="rId32" Type="http://schemas.openxmlformats.org/officeDocument/2006/relationships/hyperlink" Target="#'Liste t&#233;l&#233;phonique'!A1" /><Relationship Id="rId33" Type="http://schemas.openxmlformats.org/officeDocument/2006/relationships/hyperlink" Target="#'Liste t&#233;l&#233;phonique'!A1" /><Relationship Id="rId34" Type="http://schemas.openxmlformats.org/officeDocument/2006/relationships/hyperlink" Target="#Cave!A1" /><Relationship Id="rId35" Type="http://schemas.openxmlformats.org/officeDocument/2006/relationships/hyperlink" Target="#Cave!A1" /><Relationship Id="rId36" Type="http://schemas.openxmlformats.org/officeDocument/2006/relationships/hyperlink" Target="#Etat_des_lieux!A1" /><Relationship Id="rId37" Type="http://schemas.openxmlformats.org/officeDocument/2006/relationships/hyperlink" Target="#Etat_des_lieux!A1" /><Relationship Id="rId38" Type="http://schemas.openxmlformats.org/officeDocument/2006/relationships/hyperlink" Target="#Biblioth&#232;que!A1" /><Relationship Id="rId39" Type="http://schemas.openxmlformats.org/officeDocument/2006/relationships/hyperlink" Target="#Biblioth&#232;que!A1" /><Relationship Id="rId40" Type="http://schemas.openxmlformats.org/officeDocument/2006/relationships/hyperlink" Target="http://infoweb17.free.fr/Excel.htm" TargetMode="External" /><Relationship Id="rId41" Type="http://schemas.openxmlformats.org/officeDocument/2006/relationships/hyperlink" Target="http://infoweb17.free.fr/Excel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Fonction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hyperlink" Target="#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hyperlink" Target="#" /><Relationship Id="rId16" Type="http://schemas.openxmlformats.org/officeDocument/2006/relationships/hyperlink" Target="#" /><Relationship Id="rId17" Type="http://schemas.openxmlformats.org/officeDocument/2006/relationships/hyperlink" Target="#" /><Relationship Id="rId18" Type="http://schemas.openxmlformats.org/officeDocument/2006/relationships/hyperlink" Target="#" /><Relationship Id="rId19" Type="http://schemas.openxmlformats.org/officeDocument/2006/relationships/hyperlink" Target="#" /><Relationship Id="rId20" Type="http://schemas.openxmlformats.org/officeDocument/2006/relationships/hyperlink" Target="#" /><Relationship Id="rId21" Type="http://schemas.openxmlformats.org/officeDocument/2006/relationships/hyperlink" Target="#" /><Relationship Id="rId22" Type="http://schemas.openxmlformats.org/officeDocument/2006/relationships/hyperlink" Target="#" /><Relationship Id="rId23" Type="http://schemas.openxmlformats.org/officeDocument/2006/relationships/hyperlink" Target="#" /><Relationship Id="rId24" Type="http://schemas.openxmlformats.org/officeDocument/2006/relationships/hyperlink" Target="#" /><Relationship Id="rId25" Type="http://schemas.openxmlformats.org/officeDocument/2006/relationships/hyperlink" Target="#" /><Relationship Id="rId26" Type="http://schemas.openxmlformats.org/officeDocument/2006/relationships/hyperlink" Target="#" /><Relationship Id="rId27" Type="http://schemas.openxmlformats.org/officeDocument/2006/relationships/hyperlink" Target="#" /><Relationship Id="rId28" Type="http://schemas.openxmlformats.org/officeDocument/2006/relationships/hyperlink" Target="#" /><Relationship Id="rId29" Type="http://schemas.openxmlformats.org/officeDocument/2006/relationships/hyperlink" Target="#" /><Relationship Id="rId30" Type="http://schemas.openxmlformats.org/officeDocument/2006/relationships/hyperlink" Target="#" /><Relationship Id="rId31" Type="http://schemas.openxmlformats.org/officeDocument/2006/relationships/hyperlink" Target="#" /><Relationship Id="rId32" Type="http://schemas.openxmlformats.org/officeDocument/2006/relationships/hyperlink" Target="#" /><Relationship Id="rId33" Type="http://schemas.openxmlformats.org/officeDocument/2006/relationships/hyperlink" Target="#" /><Relationship Id="rId34" Type="http://schemas.openxmlformats.org/officeDocument/2006/relationships/hyperlink" Target="#" /><Relationship Id="rId35" Type="http://schemas.openxmlformats.org/officeDocument/2006/relationships/hyperlink" Target="#" /><Relationship Id="rId36" Type="http://schemas.openxmlformats.org/officeDocument/2006/relationships/hyperlink" Target="#" /><Relationship Id="rId37" Type="http://schemas.openxmlformats.org/officeDocument/2006/relationships/hyperlink" Target="#" /><Relationship Id="rId38" Type="http://schemas.openxmlformats.org/officeDocument/2006/relationships/hyperlink" Target="#" /><Relationship Id="rId39" Type="http://schemas.openxmlformats.org/officeDocument/2006/relationships/hyperlink" Target="#" /><Relationship Id="rId40" Type="http://schemas.openxmlformats.org/officeDocument/2006/relationships/hyperlink" Target="#" /><Relationship Id="rId41" Type="http://schemas.openxmlformats.org/officeDocument/2006/relationships/hyperlink" Target="#" /><Relationship Id="rId42" Type="http://schemas.openxmlformats.org/officeDocument/2006/relationships/hyperlink" Target="#" /><Relationship Id="rId43" Type="http://schemas.openxmlformats.org/officeDocument/2006/relationships/hyperlink" Target="#" /><Relationship Id="rId44" Type="http://schemas.openxmlformats.org/officeDocument/2006/relationships/hyperlink" Target="#" /><Relationship Id="rId45" Type="http://schemas.openxmlformats.org/officeDocument/2006/relationships/hyperlink" Target="#" /><Relationship Id="rId46" Type="http://schemas.openxmlformats.org/officeDocument/2006/relationships/hyperlink" Target="#" /><Relationship Id="rId47" Type="http://schemas.openxmlformats.org/officeDocument/2006/relationships/hyperlink" Target="#" /><Relationship Id="rId48" Type="http://schemas.openxmlformats.org/officeDocument/2006/relationships/hyperlink" Target="#Fonction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Relationship Id="rId3" Type="http://schemas.openxmlformats.org/officeDocument/2006/relationships/image" Target="../media/image12.png" /><Relationship Id="rId4" Type="http://schemas.openxmlformats.org/officeDocument/2006/relationships/image" Target="../media/image11.png" /><Relationship Id="rId5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295275</xdr:rowOff>
    </xdr:from>
    <xdr:to>
      <xdr:col>2</xdr:col>
      <xdr:colOff>4219575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323975" y="457200"/>
          <a:ext cx="3867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abic Typesetting"/>
              <a:cs typeface="Arabic Typesetting"/>
            </a:rPr>
            <a:t>Premiers Pas</a:t>
          </a:r>
        </a:p>
      </xdr:txBody>
    </xdr:sp>
    <xdr:clientData/>
  </xdr:twoCellAnchor>
  <xdr:twoCellAnchor>
    <xdr:from>
      <xdr:col>2</xdr:col>
      <xdr:colOff>371475</xdr:colOff>
      <xdr:row>4</xdr:row>
      <xdr:rowOff>152400</xdr:rowOff>
    </xdr:from>
    <xdr:to>
      <xdr:col>2</xdr:col>
      <xdr:colOff>4238625</xdr:colOff>
      <xdr:row>5</xdr:row>
      <xdr:rowOff>276225</xdr:rowOff>
    </xdr:to>
    <xdr:sp>
      <xdr:nvSpPr>
        <xdr:cNvPr id="2" name="AutoShape 9"/>
        <xdr:cNvSpPr>
          <a:spLocks/>
        </xdr:cNvSpPr>
      </xdr:nvSpPr>
      <xdr:spPr>
        <a:xfrm>
          <a:off x="1343025" y="1304925"/>
          <a:ext cx="3867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abic Typesetting"/>
              <a:cs typeface="Arabic Typesetting"/>
            </a:rPr>
            <a:t>avec Excel</a:t>
          </a:r>
        </a:p>
      </xdr:txBody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76200</xdr:rowOff>
    </xdr:to>
    <xdr:pic>
      <xdr:nvPicPr>
        <xdr:cNvPr id="3" name="rg_h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2099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76200</xdr:rowOff>
    </xdr:to>
    <xdr:pic>
      <xdr:nvPicPr>
        <xdr:cNvPr id="4" name="rg_hi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981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2114550</xdr:colOff>
      <xdr:row>12</xdr:row>
      <xdr:rowOff>85725</xdr:rowOff>
    </xdr:from>
    <xdr:to>
      <xdr:col>2</xdr:col>
      <xdr:colOff>2419350</xdr:colOff>
      <xdr:row>14</xdr:row>
      <xdr:rowOff>66675</xdr:rowOff>
    </xdr:to>
    <xdr:pic>
      <xdr:nvPicPr>
        <xdr:cNvPr id="5" name="Picture 1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6100" y="3524250"/>
          <a:ext cx="304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7</xdr:row>
      <xdr:rowOff>238125</xdr:rowOff>
    </xdr:from>
    <xdr:to>
      <xdr:col>2</xdr:col>
      <xdr:colOff>3810000</xdr:colOff>
      <xdr:row>11</xdr:row>
      <xdr:rowOff>9525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81175" y="2305050"/>
          <a:ext cx="30003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5</xdr:row>
      <xdr:rowOff>47625</xdr:rowOff>
    </xdr:from>
    <xdr:to>
      <xdr:col>1</xdr:col>
      <xdr:colOff>704850</xdr:colOff>
      <xdr:row>5</xdr:row>
      <xdr:rowOff>171450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28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8</xdr:row>
      <xdr:rowOff>47625</xdr:rowOff>
    </xdr:from>
    <xdr:to>
      <xdr:col>1</xdr:col>
      <xdr:colOff>704850</xdr:colOff>
      <xdr:row>8</xdr:row>
      <xdr:rowOff>171450</xdr:rowOff>
    </xdr:to>
    <xdr:pic>
      <xdr:nvPicPr>
        <xdr:cNvPr id="2" name="Picture 7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57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9</xdr:row>
      <xdr:rowOff>47625</xdr:rowOff>
    </xdr:from>
    <xdr:to>
      <xdr:col>1</xdr:col>
      <xdr:colOff>704850</xdr:colOff>
      <xdr:row>9</xdr:row>
      <xdr:rowOff>171450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066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</xdr:row>
      <xdr:rowOff>47625</xdr:rowOff>
    </xdr:from>
    <xdr:to>
      <xdr:col>1</xdr:col>
      <xdr:colOff>704850</xdr:colOff>
      <xdr:row>10</xdr:row>
      <xdr:rowOff>171450</xdr:rowOff>
    </xdr:to>
    <xdr:pic>
      <xdr:nvPicPr>
        <xdr:cNvPr id="4" name="Picture 9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276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27</xdr:row>
      <xdr:rowOff>257175</xdr:rowOff>
    </xdr:from>
    <xdr:to>
      <xdr:col>2</xdr:col>
      <xdr:colOff>2647950</xdr:colOff>
      <xdr:row>29</xdr:row>
      <xdr:rowOff>95250</xdr:rowOff>
    </xdr:to>
    <xdr:pic>
      <xdr:nvPicPr>
        <xdr:cNvPr id="5" name="Picture 1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5991225"/>
          <a:ext cx="304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27</xdr:row>
      <xdr:rowOff>257175</xdr:rowOff>
    </xdr:from>
    <xdr:to>
      <xdr:col>2</xdr:col>
      <xdr:colOff>2209800</xdr:colOff>
      <xdr:row>29</xdr:row>
      <xdr:rowOff>95250</xdr:rowOff>
    </xdr:to>
    <xdr:pic>
      <xdr:nvPicPr>
        <xdr:cNvPr id="6" name="Picture 11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5991225"/>
          <a:ext cx="304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133350</xdr:rowOff>
    </xdr:from>
    <xdr:to>
      <xdr:col>2</xdr:col>
      <xdr:colOff>4333875</xdr:colOff>
      <xdr:row>2</xdr:row>
      <xdr:rowOff>47625</xdr:rowOff>
    </xdr:to>
    <xdr:sp>
      <xdr:nvSpPr>
        <xdr:cNvPr id="7" name="AutoShape 13"/>
        <xdr:cNvSpPr>
          <a:spLocks/>
        </xdr:cNvSpPr>
      </xdr:nvSpPr>
      <xdr:spPr>
        <a:xfrm>
          <a:off x="1066800" y="133350"/>
          <a:ext cx="42386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8080"/>
              </a:solidFill>
              <a:latin typeface="Haettenschweiler"/>
              <a:cs typeface="Haettenschweiler"/>
            </a:rPr>
            <a:t>Premiers Pas avec Excel</a:t>
          </a:r>
        </a:p>
      </xdr:txBody>
    </xdr:sp>
    <xdr:clientData/>
  </xdr:twoCellAnchor>
  <xdr:twoCellAnchor editAs="oneCell">
    <xdr:from>
      <xdr:col>1</xdr:col>
      <xdr:colOff>590550</xdr:colOff>
      <xdr:row>14</xdr:row>
      <xdr:rowOff>47625</xdr:rowOff>
    </xdr:from>
    <xdr:to>
      <xdr:col>1</xdr:col>
      <xdr:colOff>704850</xdr:colOff>
      <xdr:row>14</xdr:row>
      <xdr:rowOff>171450</xdr:rowOff>
    </xdr:to>
    <xdr:pic>
      <xdr:nvPicPr>
        <xdr:cNvPr id="8" name="Picture 17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76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2</xdr:row>
      <xdr:rowOff>161925</xdr:rowOff>
    </xdr:from>
    <xdr:to>
      <xdr:col>2</xdr:col>
      <xdr:colOff>3314700</xdr:colOff>
      <xdr:row>2</xdr:row>
      <xdr:rowOff>304800</xdr:rowOff>
    </xdr:to>
    <xdr:sp>
      <xdr:nvSpPr>
        <xdr:cNvPr id="9" name="AutoShape 18"/>
        <xdr:cNvSpPr>
          <a:spLocks/>
        </xdr:cNvSpPr>
      </xdr:nvSpPr>
      <xdr:spPr>
        <a:xfrm>
          <a:off x="1790700" y="485775"/>
          <a:ext cx="24955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8080"/>
              </a:solidFill>
              <a:latin typeface="Arial Black"/>
              <a:cs typeface="Arial Black"/>
            </a:rPr>
            <a:t>Pour un usage personnel et familial</a:t>
          </a:r>
        </a:p>
      </xdr:txBody>
    </xdr:sp>
    <xdr:clientData/>
  </xdr:twoCellAnchor>
  <xdr:twoCellAnchor editAs="oneCell">
    <xdr:from>
      <xdr:col>1</xdr:col>
      <xdr:colOff>590550</xdr:colOff>
      <xdr:row>6</xdr:row>
      <xdr:rowOff>47625</xdr:rowOff>
    </xdr:from>
    <xdr:to>
      <xdr:col>1</xdr:col>
      <xdr:colOff>704850</xdr:colOff>
      <xdr:row>6</xdr:row>
      <xdr:rowOff>171450</xdr:rowOff>
    </xdr:to>
    <xdr:pic>
      <xdr:nvPicPr>
        <xdr:cNvPr id="10" name="Picture 1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38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47625</xdr:rowOff>
    </xdr:from>
    <xdr:to>
      <xdr:col>1</xdr:col>
      <xdr:colOff>704850</xdr:colOff>
      <xdr:row>7</xdr:row>
      <xdr:rowOff>171450</xdr:rowOff>
    </xdr:to>
    <xdr:pic>
      <xdr:nvPicPr>
        <xdr:cNvPr id="11" name="Picture 2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647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47625</xdr:rowOff>
    </xdr:from>
    <xdr:to>
      <xdr:col>1</xdr:col>
      <xdr:colOff>704850</xdr:colOff>
      <xdr:row>4</xdr:row>
      <xdr:rowOff>171450</xdr:rowOff>
    </xdr:to>
    <xdr:pic>
      <xdr:nvPicPr>
        <xdr:cNvPr id="12" name="Picture 2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26</xdr:row>
      <xdr:rowOff>47625</xdr:rowOff>
    </xdr:from>
    <xdr:to>
      <xdr:col>1</xdr:col>
      <xdr:colOff>704850</xdr:colOff>
      <xdr:row>26</xdr:row>
      <xdr:rowOff>171450</xdr:rowOff>
    </xdr:to>
    <xdr:pic>
      <xdr:nvPicPr>
        <xdr:cNvPr id="13" name="Picture 2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572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23</xdr:row>
      <xdr:rowOff>47625</xdr:rowOff>
    </xdr:from>
    <xdr:to>
      <xdr:col>1</xdr:col>
      <xdr:colOff>704850</xdr:colOff>
      <xdr:row>23</xdr:row>
      <xdr:rowOff>171450</xdr:rowOff>
    </xdr:to>
    <xdr:pic>
      <xdr:nvPicPr>
        <xdr:cNvPr id="14" name="Picture 2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943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24</xdr:row>
      <xdr:rowOff>47625</xdr:rowOff>
    </xdr:from>
    <xdr:to>
      <xdr:col>1</xdr:col>
      <xdr:colOff>704850</xdr:colOff>
      <xdr:row>24</xdr:row>
      <xdr:rowOff>171450</xdr:rowOff>
    </xdr:to>
    <xdr:pic>
      <xdr:nvPicPr>
        <xdr:cNvPr id="15" name="Picture 2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153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22</xdr:row>
      <xdr:rowOff>47625</xdr:rowOff>
    </xdr:from>
    <xdr:to>
      <xdr:col>1</xdr:col>
      <xdr:colOff>704850</xdr:colOff>
      <xdr:row>22</xdr:row>
      <xdr:rowOff>171450</xdr:rowOff>
    </xdr:to>
    <xdr:pic>
      <xdr:nvPicPr>
        <xdr:cNvPr id="16" name="Picture 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733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15</xdr:row>
      <xdr:rowOff>47625</xdr:rowOff>
    </xdr:from>
    <xdr:to>
      <xdr:col>1</xdr:col>
      <xdr:colOff>704850</xdr:colOff>
      <xdr:row>15</xdr:row>
      <xdr:rowOff>171450</xdr:rowOff>
    </xdr:to>
    <xdr:pic>
      <xdr:nvPicPr>
        <xdr:cNvPr id="17" name="Picture 26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86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16</xdr:row>
      <xdr:rowOff>47625</xdr:rowOff>
    </xdr:from>
    <xdr:to>
      <xdr:col>1</xdr:col>
      <xdr:colOff>704850</xdr:colOff>
      <xdr:row>16</xdr:row>
      <xdr:rowOff>171450</xdr:rowOff>
    </xdr:to>
    <xdr:pic>
      <xdr:nvPicPr>
        <xdr:cNvPr id="18" name="Picture 27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95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47625</xdr:rowOff>
    </xdr:from>
    <xdr:to>
      <xdr:col>1</xdr:col>
      <xdr:colOff>704850</xdr:colOff>
      <xdr:row>18</xdr:row>
      <xdr:rowOff>171450</xdr:rowOff>
    </xdr:to>
    <xdr:pic>
      <xdr:nvPicPr>
        <xdr:cNvPr id="19" name="Picture 28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914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17</xdr:row>
      <xdr:rowOff>47625</xdr:rowOff>
    </xdr:from>
    <xdr:to>
      <xdr:col>1</xdr:col>
      <xdr:colOff>704850</xdr:colOff>
      <xdr:row>17</xdr:row>
      <xdr:rowOff>171450</xdr:rowOff>
    </xdr:to>
    <xdr:pic>
      <xdr:nvPicPr>
        <xdr:cNvPr id="20" name="Picture 2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05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25</xdr:row>
      <xdr:rowOff>47625</xdr:rowOff>
    </xdr:from>
    <xdr:to>
      <xdr:col>1</xdr:col>
      <xdr:colOff>704850</xdr:colOff>
      <xdr:row>25</xdr:row>
      <xdr:rowOff>171450</xdr:rowOff>
    </xdr:to>
    <xdr:pic>
      <xdr:nvPicPr>
        <xdr:cNvPr id="21" name="Picture 30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362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95250</xdr:rowOff>
    </xdr:from>
    <xdr:to>
      <xdr:col>9</xdr:col>
      <xdr:colOff>200025</xdr:colOff>
      <xdr:row>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657600" y="180975"/>
          <a:ext cx="5715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33CCCC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Faire des calculs simples</a:t>
          </a:r>
        </a:p>
      </xdr:txBody>
    </xdr:sp>
    <xdr:clientData/>
  </xdr:twoCellAnchor>
  <xdr:twoCellAnchor>
    <xdr:from>
      <xdr:col>1</xdr:col>
      <xdr:colOff>885825</xdr:colOff>
      <xdr:row>46</xdr:row>
      <xdr:rowOff>9525</xdr:rowOff>
    </xdr:from>
    <xdr:to>
      <xdr:col>1</xdr:col>
      <xdr:colOff>1238250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85875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180975</xdr:rowOff>
    </xdr:from>
    <xdr:to>
      <xdr:col>1</xdr:col>
      <xdr:colOff>1200150</xdr:colOff>
      <xdr:row>48</xdr:row>
      <xdr:rowOff>285750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3325475"/>
          <a:ext cx="276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50</xdr:row>
      <xdr:rowOff>9525</xdr:rowOff>
    </xdr:from>
    <xdr:to>
      <xdr:col>1</xdr:col>
      <xdr:colOff>1238250</xdr:colOff>
      <xdr:row>50</xdr:row>
      <xdr:rowOff>295275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14039850"/>
          <a:ext cx="276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54</xdr:row>
      <xdr:rowOff>9525</xdr:rowOff>
    </xdr:from>
    <xdr:to>
      <xdr:col>1</xdr:col>
      <xdr:colOff>1238250</xdr:colOff>
      <xdr:row>54</xdr:row>
      <xdr:rowOff>295275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15259050"/>
          <a:ext cx="276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133350</xdr:rowOff>
    </xdr:from>
    <xdr:to>
      <xdr:col>6</xdr:col>
      <xdr:colOff>628650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114425" y="133350"/>
          <a:ext cx="60674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33CCCC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Présentation et mise en forme des résultats</a:t>
          </a:r>
        </a:p>
      </xdr:txBody>
    </xdr:sp>
    <xdr:clientData/>
  </xdr:twoCellAnchor>
  <xdr:twoCellAnchor>
    <xdr:from>
      <xdr:col>0</xdr:col>
      <xdr:colOff>457200</xdr:colOff>
      <xdr:row>27</xdr:row>
      <xdr:rowOff>57150</xdr:rowOff>
    </xdr:from>
    <xdr:to>
      <xdr:col>7</xdr:col>
      <xdr:colOff>600075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457200" y="5800725"/>
        <a:ext cx="78771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142875</xdr:rowOff>
    </xdr:from>
    <xdr:to>
      <xdr:col>10</xdr:col>
      <xdr:colOff>466725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438400" y="142875"/>
          <a:ext cx="56483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CCCC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Tableau de bord : suivi factures EDF</a:t>
          </a:r>
        </a:p>
      </xdr:txBody>
    </xdr:sp>
    <xdr:clientData/>
  </xdr:twoCellAnchor>
  <xdr:twoCellAnchor>
    <xdr:from>
      <xdr:col>3</xdr:col>
      <xdr:colOff>152400</xdr:colOff>
      <xdr:row>18</xdr:row>
      <xdr:rowOff>142875</xdr:rowOff>
    </xdr:from>
    <xdr:to>
      <xdr:col>10</xdr:col>
      <xdr:colOff>676275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438400" y="3629025"/>
          <a:ext cx="5857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CCCC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Tableau de bord : suivi factures Téléphone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2781300</xdr:colOff>
      <xdr:row>13</xdr:row>
      <xdr:rowOff>19050</xdr:rowOff>
    </xdr:from>
    <xdr:to>
      <xdr:col>1</xdr:col>
      <xdr:colOff>7886700</xdr:colOff>
      <xdr:row>14</xdr:row>
      <xdr:rowOff>161925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295650" y="5248275"/>
          <a:ext cx="50958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CCCC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Quelques fonctions courantes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78</xdr:row>
      <xdr:rowOff>0</xdr:rowOff>
    </xdr:from>
    <xdr:to>
      <xdr:col>6</xdr:col>
      <xdr:colOff>304800</xdr:colOff>
      <xdr:row>79</xdr:row>
      <xdr:rowOff>142875</xdr:rowOff>
    </xdr:to>
    <xdr:pic>
      <xdr:nvPicPr>
        <xdr:cNvPr id="1" name="Picture 1" descr="Affich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4430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304800</xdr:colOff>
      <xdr:row>84</xdr:row>
      <xdr:rowOff>114300</xdr:rowOff>
    </xdr:to>
    <xdr:pic>
      <xdr:nvPicPr>
        <xdr:cNvPr id="2" name="Picture 2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524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58</xdr:row>
      <xdr:rowOff>142875</xdr:rowOff>
    </xdr:to>
    <xdr:pic>
      <xdr:nvPicPr>
        <xdr:cNvPr id="3" name="Picture 3" descr="Afficher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01631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304800</xdr:colOff>
      <xdr:row>116</xdr:row>
      <xdr:rowOff>304800</xdr:rowOff>
    </xdr:to>
    <xdr:pic>
      <xdr:nvPicPr>
        <xdr:cNvPr id="4" name="Picture 4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1688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114300</xdr:rowOff>
    </xdr:to>
    <xdr:pic>
      <xdr:nvPicPr>
        <xdr:cNvPr id="5" name="Picture 5" descr="Afficher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6708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304800</xdr:colOff>
      <xdr:row>146</xdr:row>
      <xdr:rowOff>304800</xdr:rowOff>
    </xdr:to>
    <xdr:pic>
      <xdr:nvPicPr>
        <xdr:cNvPr id="6" name="Picture 6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7384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304800</xdr:colOff>
      <xdr:row>85</xdr:row>
      <xdr:rowOff>142875</xdr:rowOff>
    </xdr:to>
    <xdr:pic>
      <xdr:nvPicPr>
        <xdr:cNvPr id="7" name="Picture 7" descr="Afficher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5430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304800</xdr:colOff>
      <xdr:row>95</xdr:row>
      <xdr:rowOff>142875</xdr:rowOff>
    </xdr:to>
    <xdr:pic>
      <xdr:nvPicPr>
        <xdr:cNvPr id="8" name="Picture 8" descr="Afficher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7259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6</xdr:row>
      <xdr:rowOff>38100</xdr:rowOff>
    </xdr:from>
    <xdr:to>
      <xdr:col>0</xdr:col>
      <xdr:colOff>942975</xdr:colOff>
      <xdr:row>6</xdr:row>
      <xdr:rowOff>285750</xdr:rowOff>
    </xdr:to>
    <xdr:sp>
      <xdr:nvSpPr>
        <xdr:cNvPr id="9" name="AutoShape 9"/>
        <xdr:cNvSpPr>
          <a:spLocks/>
        </xdr:cNvSpPr>
      </xdr:nvSpPr>
      <xdr:spPr>
        <a:xfrm>
          <a:off x="323850" y="12763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53</xdr:row>
      <xdr:rowOff>57150</xdr:rowOff>
    </xdr:from>
    <xdr:to>
      <xdr:col>0</xdr:col>
      <xdr:colOff>923925</xdr:colOff>
      <xdr:row>53</xdr:row>
      <xdr:rowOff>304800</xdr:rowOff>
    </xdr:to>
    <xdr:sp>
      <xdr:nvSpPr>
        <xdr:cNvPr id="10" name="AutoShape 10"/>
        <xdr:cNvSpPr>
          <a:spLocks/>
        </xdr:cNvSpPr>
      </xdr:nvSpPr>
      <xdr:spPr>
        <a:xfrm>
          <a:off x="304800" y="93916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76</xdr:row>
      <xdr:rowOff>47625</xdr:rowOff>
    </xdr:from>
    <xdr:to>
      <xdr:col>0</xdr:col>
      <xdr:colOff>1028700</xdr:colOff>
      <xdr:row>76</xdr:row>
      <xdr:rowOff>295275</xdr:rowOff>
    </xdr:to>
    <xdr:sp>
      <xdr:nvSpPr>
        <xdr:cNvPr id="11" name="AutoShape 11"/>
        <xdr:cNvSpPr>
          <a:spLocks/>
        </xdr:cNvSpPr>
      </xdr:nvSpPr>
      <xdr:spPr>
        <a:xfrm>
          <a:off x="409575" y="139446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38100</xdr:rowOff>
    </xdr:from>
    <xdr:to>
      <xdr:col>0</xdr:col>
      <xdr:colOff>914400</xdr:colOff>
      <xdr:row>92</xdr:row>
      <xdr:rowOff>285750</xdr:rowOff>
    </xdr:to>
    <xdr:sp>
      <xdr:nvSpPr>
        <xdr:cNvPr id="12" name="AutoShape 12"/>
        <xdr:cNvSpPr>
          <a:spLocks/>
        </xdr:cNvSpPr>
      </xdr:nvSpPr>
      <xdr:spPr>
        <a:xfrm>
          <a:off x="295275" y="167640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142875</xdr:rowOff>
    </xdr:to>
    <xdr:pic>
      <xdr:nvPicPr>
        <xdr:cNvPr id="13" name="Picture 13" descr="Afficher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9030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100</xdr:row>
      <xdr:rowOff>47625</xdr:rowOff>
    </xdr:from>
    <xdr:to>
      <xdr:col>0</xdr:col>
      <xdr:colOff>1028700</xdr:colOff>
      <xdr:row>100</xdr:row>
      <xdr:rowOff>295275</xdr:rowOff>
    </xdr:to>
    <xdr:sp>
      <xdr:nvSpPr>
        <xdr:cNvPr id="14" name="AutoShape 14"/>
        <xdr:cNvSpPr>
          <a:spLocks/>
        </xdr:cNvSpPr>
      </xdr:nvSpPr>
      <xdr:spPr>
        <a:xfrm>
          <a:off x="409575" y="185451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304800</xdr:colOff>
      <xdr:row>112</xdr:row>
      <xdr:rowOff>142875</xdr:rowOff>
    </xdr:to>
    <xdr:pic>
      <xdr:nvPicPr>
        <xdr:cNvPr id="15" name="Picture 15" descr="Afficher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0878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110</xdr:row>
      <xdr:rowOff>47625</xdr:rowOff>
    </xdr:from>
    <xdr:to>
      <xdr:col>0</xdr:col>
      <xdr:colOff>1028700</xdr:colOff>
      <xdr:row>110</xdr:row>
      <xdr:rowOff>295275</xdr:rowOff>
    </xdr:to>
    <xdr:sp>
      <xdr:nvSpPr>
        <xdr:cNvPr id="16" name="AutoShape 16"/>
        <xdr:cNvSpPr>
          <a:spLocks/>
        </xdr:cNvSpPr>
      </xdr:nvSpPr>
      <xdr:spPr>
        <a:xfrm>
          <a:off x="409575" y="205835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304800</xdr:colOff>
      <xdr:row>108</xdr:row>
      <xdr:rowOff>142875</xdr:rowOff>
    </xdr:to>
    <xdr:pic>
      <xdr:nvPicPr>
        <xdr:cNvPr id="17" name="Picture 17" descr="Afficher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0050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105</xdr:row>
      <xdr:rowOff>47625</xdr:rowOff>
    </xdr:from>
    <xdr:to>
      <xdr:col>0</xdr:col>
      <xdr:colOff>1028700</xdr:colOff>
      <xdr:row>105</xdr:row>
      <xdr:rowOff>295275</xdr:rowOff>
    </xdr:to>
    <xdr:sp>
      <xdr:nvSpPr>
        <xdr:cNvPr id="18" name="AutoShape 18"/>
        <xdr:cNvSpPr>
          <a:spLocks/>
        </xdr:cNvSpPr>
      </xdr:nvSpPr>
      <xdr:spPr>
        <a:xfrm>
          <a:off x="409575" y="195643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304800</xdr:colOff>
      <xdr:row>118</xdr:row>
      <xdr:rowOff>142875</xdr:rowOff>
    </xdr:to>
    <xdr:pic>
      <xdr:nvPicPr>
        <xdr:cNvPr id="19" name="Picture 19" descr="Afficher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2031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116</xdr:row>
      <xdr:rowOff>47625</xdr:rowOff>
    </xdr:from>
    <xdr:to>
      <xdr:col>0</xdr:col>
      <xdr:colOff>1028700</xdr:colOff>
      <xdr:row>116</xdr:row>
      <xdr:rowOff>295275</xdr:rowOff>
    </xdr:to>
    <xdr:sp>
      <xdr:nvSpPr>
        <xdr:cNvPr id="20" name="AutoShape 20"/>
        <xdr:cNvSpPr>
          <a:spLocks/>
        </xdr:cNvSpPr>
      </xdr:nvSpPr>
      <xdr:spPr>
        <a:xfrm>
          <a:off x="409575" y="2173605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122</xdr:row>
      <xdr:rowOff>114300</xdr:rowOff>
    </xdr:from>
    <xdr:to>
      <xdr:col>5</xdr:col>
      <xdr:colOff>1314450</xdr:colOff>
      <xdr:row>125</xdr:row>
      <xdr:rowOff>38100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657475" y="22955250"/>
          <a:ext cx="7258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Attention, pour faire fonctionner cette formule  vous devez activer la macro complémentaire "  Utilitaire d'analyse". 
Pour cela, allez dans le menu "Outils/ Macros complémentaires", cochez l'option "Utilitaire d'analyse" et cliquez sur OK. </a:t>
          </a:r>
        </a:p>
      </xdr:txBody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304800</xdr:colOff>
      <xdr:row>144</xdr:row>
      <xdr:rowOff>142875</xdr:rowOff>
    </xdr:to>
    <xdr:pic>
      <xdr:nvPicPr>
        <xdr:cNvPr id="22" name="Picture 22" descr="Afficher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6898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141</xdr:row>
      <xdr:rowOff>47625</xdr:rowOff>
    </xdr:from>
    <xdr:to>
      <xdr:col>0</xdr:col>
      <xdr:colOff>1028700</xdr:colOff>
      <xdr:row>141</xdr:row>
      <xdr:rowOff>295275</xdr:rowOff>
    </xdr:to>
    <xdr:sp>
      <xdr:nvSpPr>
        <xdr:cNvPr id="23" name="AutoShape 23"/>
        <xdr:cNvSpPr>
          <a:spLocks/>
        </xdr:cNvSpPr>
      </xdr:nvSpPr>
      <xdr:spPr>
        <a:xfrm>
          <a:off x="409575" y="2641282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304800</xdr:colOff>
      <xdr:row>148</xdr:row>
      <xdr:rowOff>114300</xdr:rowOff>
    </xdr:to>
    <xdr:pic>
      <xdr:nvPicPr>
        <xdr:cNvPr id="24" name="Picture 24" descr="Afficher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7727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304800</xdr:colOff>
      <xdr:row>149</xdr:row>
      <xdr:rowOff>142875</xdr:rowOff>
    </xdr:to>
    <xdr:pic>
      <xdr:nvPicPr>
        <xdr:cNvPr id="25" name="Picture 25" descr="Afficher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7917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146</xdr:row>
      <xdr:rowOff>47625</xdr:rowOff>
    </xdr:from>
    <xdr:to>
      <xdr:col>0</xdr:col>
      <xdr:colOff>1028700</xdr:colOff>
      <xdr:row>146</xdr:row>
      <xdr:rowOff>295275</xdr:rowOff>
    </xdr:to>
    <xdr:sp>
      <xdr:nvSpPr>
        <xdr:cNvPr id="26" name="AutoShape 26"/>
        <xdr:cNvSpPr>
          <a:spLocks/>
        </xdr:cNvSpPr>
      </xdr:nvSpPr>
      <xdr:spPr>
        <a:xfrm>
          <a:off x="409575" y="274320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304800</xdr:colOff>
      <xdr:row>151</xdr:row>
      <xdr:rowOff>304800</xdr:rowOff>
    </xdr:to>
    <xdr:pic>
      <xdr:nvPicPr>
        <xdr:cNvPr id="27" name="Picture 27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8403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304800</xdr:colOff>
      <xdr:row>153</xdr:row>
      <xdr:rowOff>114300</xdr:rowOff>
    </xdr:to>
    <xdr:pic>
      <xdr:nvPicPr>
        <xdr:cNvPr id="28" name="Picture 28" descr="Afficher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87464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304800</xdr:colOff>
      <xdr:row>154</xdr:row>
      <xdr:rowOff>142875</xdr:rowOff>
    </xdr:to>
    <xdr:pic>
      <xdr:nvPicPr>
        <xdr:cNvPr id="29" name="Picture 29" descr="Afficher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8936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47625</xdr:rowOff>
    </xdr:from>
    <xdr:to>
      <xdr:col>0</xdr:col>
      <xdr:colOff>1028700</xdr:colOff>
      <xdr:row>151</xdr:row>
      <xdr:rowOff>295275</xdr:rowOff>
    </xdr:to>
    <xdr:sp>
      <xdr:nvSpPr>
        <xdr:cNvPr id="30" name="AutoShape 30"/>
        <xdr:cNvSpPr>
          <a:spLocks/>
        </xdr:cNvSpPr>
      </xdr:nvSpPr>
      <xdr:spPr>
        <a:xfrm>
          <a:off x="409575" y="284511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68</xdr:row>
      <xdr:rowOff>114300</xdr:rowOff>
    </xdr:to>
    <xdr:pic>
      <xdr:nvPicPr>
        <xdr:cNvPr id="31" name="Picture 31" descr="Afficher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1991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63</xdr:row>
      <xdr:rowOff>57150</xdr:rowOff>
    </xdr:from>
    <xdr:to>
      <xdr:col>0</xdr:col>
      <xdr:colOff>923925</xdr:colOff>
      <xdr:row>63</xdr:row>
      <xdr:rowOff>304800</xdr:rowOff>
    </xdr:to>
    <xdr:sp>
      <xdr:nvSpPr>
        <xdr:cNvPr id="32" name="AutoShape 32"/>
        <xdr:cNvSpPr>
          <a:spLocks/>
        </xdr:cNvSpPr>
      </xdr:nvSpPr>
      <xdr:spPr>
        <a:xfrm>
          <a:off x="304800" y="111918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304800</xdr:colOff>
      <xdr:row>177</xdr:row>
      <xdr:rowOff>114300</xdr:rowOff>
    </xdr:to>
    <xdr:pic>
      <xdr:nvPicPr>
        <xdr:cNvPr id="33" name="Picture 33" descr="Afficher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333184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304800</xdr:colOff>
      <xdr:row>178</xdr:row>
      <xdr:rowOff>142875</xdr:rowOff>
    </xdr:to>
    <xdr:pic>
      <xdr:nvPicPr>
        <xdr:cNvPr id="34" name="Picture 34" descr="Afficher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335089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175</xdr:row>
      <xdr:rowOff>47625</xdr:rowOff>
    </xdr:from>
    <xdr:to>
      <xdr:col>0</xdr:col>
      <xdr:colOff>1028700</xdr:colOff>
      <xdr:row>175</xdr:row>
      <xdr:rowOff>295275</xdr:rowOff>
    </xdr:to>
    <xdr:sp>
      <xdr:nvSpPr>
        <xdr:cNvPr id="35" name="AutoShape 35"/>
        <xdr:cNvSpPr>
          <a:spLocks/>
        </xdr:cNvSpPr>
      </xdr:nvSpPr>
      <xdr:spPr>
        <a:xfrm>
          <a:off x="409575" y="330231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304800</xdr:colOff>
      <xdr:row>127</xdr:row>
      <xdr:rowOff>304800</xdr:rowOff>
    </xdr:to>
    <xdr:pic>
      <xdr:nvPicPr>
        <xdr:cNvPr id="36" name="Picture 36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36505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304800</xdr:colOff>
      <xdr:row>129</xdr:row>
      <xdr:rowOff>142875</xdr:rowOff>
    </xdr:to>
    <xdr:pic>
      <xdr:nvPicPr>
        <xdr:cNvPr id="37" name="Picture 37" descr="Afficher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3993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127</xdr:row>
      <xdr:rowOff>47625</xdr:rowOff>
    </xdr:from>
    <xdr:to>
      <xdr:col>0</xdr:col>
      <xdr:colOff>1028700</xdr:colOff>
      <xdr:row>127</xdr:row>
      <xdr:rowOff>295275</xdr:rowOff>
    </xdr:to>
    <xdr:sp>
      <xdr:nvSpPr>
        <xdr:cNvPr id="38" name="AutoShape 38"/>
        <xdr:cNvSpPr>
          <a:spLocks/>
        </xdr:cNvSpPr>
      </xdr:nvSpPr>
      <xdr:spPr>
        <a:xfrm>
          <a:off x="409575" y="23698200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304800</xdr:rowOff>
    </xdr:to>
    <xdr:pic>
      <xdr:nvPicPr>
        <xdr:cNvPr id="39" name="Picture 39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724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142875</xdr:rowOff>
    </xdr:to>
    <xdr:pic>
      <xdr:nvPicPr>
        <xdr:cNvPr id="40" name="Picture 40" descr="Afficher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7067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</xdr:row>
      <xdr:rowOff>47625</xdr:rowOff>
    </xdr:from>
    <xdr:to>
      <xdr:col>0</xdr:col>
      <xdr:colOff>1028700</xdr:colOff>
      <xdr:row>38</xdr:row>
      <xdr:rowOff>295275</xdr:rowOff>
    </xdr:to>
    <xdr:sp>
      <xdr:nvSpPr>
        <xdr:cNvPr id="41" name="AutoShape 41"/>
        <xdr:cNvSpPr>
          <a:spLocks/>
        </xdr:cNvSpPr>
      </xdr:nvSpPr>
      <xdr:spPr>
        <a:xfrm>
          <a:off x="409575" y="67722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304800</xdr:colOff>
      <xdr:row>157</xdr:row>
      <xdr:rowOff>304800</xdr:rowOff>
    </xdr:to>
    <xdr:pic>
      <xdr:nvPicPr>
        <xdr:cNvPr id="42" name="Picture 42" descr="Sélection d'un exemple de l'a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9584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5</xdr:col>
      <xdr:colOff>47625</xdr:colOff>
      <xdr:row>161</xdr:row>
      <xdr:rowOff>142875</xdr:rowOff>
    </xdr:to>
    <xdr:pic>
      <xdr:nvPicPr>
        <xdr:cNvPr id="43" name="Picture 43" descr="Afficher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0279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161</xdr:row>
      <xdr:rowOff>0</xdr:rowOff>
    </xdr:from>
    <xdr:to>
      <xdr:col>5</xdr:col>
      <xdr:colOff>47625</xdr:colOff>
      <xdr:row>162</xdr:row>
      <xdr:rowOff>142875</xdr:rowOff>
    </xdr:to>
    <xdr:pic>
      <xdr:nvPicPr>
        <xdr:cNvPr id="44" name="Picture 44" descr="Afficher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0441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47625</xdr:rowOff>
    </xdr:from>
    <xdr:to>
      <xdr:col>0</xdr:col>
      <xdr:colOff>1028700</xdr:colOff>
      <xdr:row>157</xdr:row>
      <xdr:rowOff>295275</xdr:rowOff>
    </xdr:to>
    <xdr:sp>
      <xdr:nvSpPr>
        <xdr:cNvPr id="45" name="AutoShape 45"/>
        <xdr:cNvSpPr>
          <a:spLocks/>
        </xdr:cNvSpPr>
      </xdr:nvSpPr>
      <xdr:spPr>
        <a:xfrm>
          <a:off x="409575" y="29632275"/>
          <a:ext cx="619125" cy="24765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166</xdr:row>
      <xdr:rowOff>0</xdr:rowOff>
    </xdr:from>
    <xdr:to>
      <xdr:col>5</xdr:col>
      <xdr:colOff>47625</xdr:colOff>
      <xdr:row>167</xdr:row>
      <xdr:rowOff>142875</xdr:rowOff>
    </xdr:to>
    <xdr:pic>
      <xdr:nvPicPr>
        <xdr:cNvPr id="46" name="Picture 46" descr="Afficher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1251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5</xdr:col>
      <xdr:colOff>47625</xdr:colOff>
      <xdr:row>168</xdr:row>
      <xdr:rowOff>142875</xdr:rowOff>
    </xdr:to>
    <xdr:pic>
      <xdr:nvPicPr>
        <xdr:cNvPr id="47" name="Picture 47" descr="Afficher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14134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85725</xdr:rowOff>
    </xdr:from>
    <xdr:to>
      <xdr:col>5</xdr:col>
      <xdr:colOff>495300</xdr:colOff>
      <xdr:row>3</xdr:row>
      <xdr:rowOff>9525</xdr:rowOff>
    </xdr:to>
    <xdr:sp>
      <xdr:nvSpPr>
        <xdr:cNvPr id="48" name="AutoShape 48">
          <a:hlinkClick r:id="rId48"/>
        </xdr:cNvPr>
        <xdr:cNvSpPr>
          <a:spLocks/>
        </xdr:cNvSpPr>
      </xdr:nvSpPr>
      <xdr:spPr>
        <a:xfrm>
          <a:off x="2647950" y="85725"/>
          <a:ext cx="64484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CCCC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Quelques fonctions courantes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23</xdr:row>
      <xdr:rowOff>104775</xdr:rowOff>
    </xdr:from>
    <xdr:to>
      <xdr:col>3</xdr:col>
      <xdr:colOff>7267575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67600"/>
          <a:ext cx="11287125" cy="3114675"/>
        </a:xfrm>
        <a:prstGeom prst="rect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44</xdr:row>
      <xdr:rowOff>85725</xdr:rowOff>
    </xdr:from>
    <xdr:to>
      <xdr:col>3</xdr:col>
      <xdr:colOff>7296150</xdr:colOff>
      <xdr:row>67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21632"/>
        <a:stretch>
          <a:fillRect/>
        </a:stretch>
      </xdr:blipFill>
      <xdr:spPr>
        <a:xfrm>
          <a:off x="228600" y="10848975"/>
          <a:ext cx="11344275" cy="36576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3</xdr:col>
      <xdr:colOff>981075</xdr:colOff>
      <xdr:row>36</xdr:row>
      <xdr:rowOff>19050</xdr:rowOff>
    </xdr:from>
    <xdr:to>
      <xdr:col>3</xdr:col>
      <xdr:colOff>3438525</xdr:colOff>
      <xdr:row>38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57800" y="9486900"/>
          <a:ext cx="2457450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Excel 2003</a:t>
          </a:r>
        </a:p>
      </xdr:txBody>
    </xdr:sp>
    <xdr:clientData/>
  </xdr:twoCellAnchor>
  <xdr:twoCellAnchor>
    <xdr:from>
      <xdr:col>3</xdr:col>
      <xdr:colOff>1247775</xdr:colOff>
      <xdr:row>61</xdr:row>
      <xdr:rowOff>0</xdr:rowOff>
    </xdr:from>
    <xdr:to>
      <xdr:col>3</xdr:col>
      <xdr:colOff>3705225</xdr:colOff>
      <xdr:row>63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0" y="13515975"/>
          <a:ext cx="2457450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Excel 2007</a:t>
          </a:r>
        </a:p>
      </xdr:txBody>
    </xdr:sp>
    <xdr:clientData/>
  </xdr:twoCellAnchor>
  <xdr:twoCellAnchor>
    <xdr:from>
      <xdr:col>2</xdr:col>
      <xdr:colOff>2133600</xdr:colOff>
      <xdr:row>0</xdr:row>
      <xdr:rowOff>180975</xdr:rowOff>
    </xdr:from>
    <xdr:to>
      <xdr:col>3</xdr:col>
      <xdr:colOff>5095875</xdr:colOff>
      <xdr:row>0</xdr:row>
      <xdr:rowOff>542925</xdr:rowOff>
    </xdr:to>
    <xdr:sp>
      <xdr:nvSpPr>
        <xdr:cNvPr id="5" name="AutoShape 5"/>
        <xdr:cNvSpPr>
          <a:spLocks/>
        </xdr:cNvSpPr>
      </xdr:nvSpPr>
      <xdr:spPr>
        <a:xfrm>
          <a:off x="3657600" y="180975"/>
          <a:ext cx="5715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33CCCC"/>
                </a:solidFill>
                <a:headEnd type="none"/>
                <a:tailEnd type="none"/>
              </a:ln>
              <a:solidFill>
                <a:srgbClr val="33CCCC"/>
              </a:solidFill>
              <a:latin typeface="Arial Black"/>
              <a:cs typeface="Arial Black"/>
            </a:rPr>
            <a:t>L'environnement Excel</a:t>
          </a:r>
        </a:p>
      </xdr:txBody>
    </xdr:sp>
    <xdr:clientData/>
  </xdr:twoCellAnchor>
  <xdr:twoCellAnchor editAs="oneCell">
    <xdr:from>
      <xdr:col>0</xdr:col>
      <xdr:colOff>123825</xdr:colOff>
      <xdr:row>91</xdr:row>
      <xdr:rowOff>104775</xdr:rowOff>
    </xdr:from>
    <xdr:to>
      <xdr:col>3</xdr:col>
      <xdr:colOff>7200900</xdr:colOff>
      <xdr:row>144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478500"/>
          <a:ext cx="11353800" cy="852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73</xdr:row>
      <xdr:rowOff>0</xdr:rowOff>
    </xdr:from>
    <xdr:to>
      <xdr:col>3</xdr:col>
      <xdr:colOff>7353300</xdr:colOff>
      <xdr:row>87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5459075"/>
          <a:ext cx="114014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1209675</xdr:colOff>
      <xdr:row>83</xdr:row>
      <xdr:rowOff>123825</xdr:rowOff>
    </xdr:from>
    <xdr:to>
      <xdr:col>3</xdr:col>
      <xdr:colOff>3667125</xdr:colOff>
      <xdr:row>86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486400" y="17202150"/>
          <a:ext cx="2466975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Excel 2010</a:t>
          </a:r>
        </a:p>
      </xdr:txBody>
    </xdr:sp>
    <xdr:clientData/>
  </xdr:twoCellAnchor>
  <xdr:twoCellAnchor editAs="oneCell">
    <xdr:from>
      <xdr:col>0</xdr:col>
      <xdr:colOff>28575</xdr:colOff>
      <xdr:row>148</xdr:row>
      <xdr:rowOff>66675</xdr:rowOff>
    </xdr:from>
    <xdr:to>
      <xdr:col>3</xdr:col>
      <xdr:colOff>7000875</xdr:colOff>
      <xdr:row>198</xdr:row>
      <xdr:rowOff>38100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7670125"/>
          <a:ext cx="11249025" cy="806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323850</xdr:rowOff>
    </xdr:from>
    <xdr:to>
      <xdr:col>6</xdr:col>
      <xdr:colOff>180975</xdr:colOff>
      <xdr:row>1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4229100" y="323850"/>
          <a:ext cx="48672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Arial Unicode MS"/>
              <a:cs typeface="Arial Unicode MS"/>
            </a:rPr>
            <a:t>Gestion de cave à vins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anque.com/" TargetMode="External" /><Relationship Id="rId2" Type="http://schemas.openxmlformats.org/officeDocument/2006/relationships/hyperlink" Target="http://www.cbanque.com/?go=jxpret" TargetMode="Externa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ramakey.org/Portables/OpenOfficePortable?from=Portables.PortableOpenOffice" TargetMode="External" /><Relationship Id="rId2" Type="http://schemas.openxmlformats.org/officeDocument/2006/relationships/hyperlink" Target="http://infoweb17.free.fr/Excel.htm" TargetMode="External" /><Relationship Id="rId3" Type="http://schemas.openxmlformats.org/officeDocument/2006/relationships/hyperlink" Target="http://framakey.org/Portables/OpenOfficePortable?from=Portables.PortableOpenOffic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D16"/>
  <sheetViews>
    <sheetView showGridLines="0" showRowColHeaders="0" tabSelected="1" zoomScale="120" zoomScaleNormal="120" workbookViewId="0" topLeftCell="A1">
      <selection activeCell="C17" sqref="C17"/>
    </sheetView>
  </sheetViews>
  <sheetFormatPr defaultColWidth="11.421875" defaultRowHeight="12.75"/>
  <cols>
    <col min="1" max="1" width="3.140625" style="1" customWidth="1"/>
    <col min="2" max="2" width="11.421875" style="1" customWidth="1"/>
    <col min="3" max="3" width="77.7109375" style="1" customWidth="1"/>
    <col min="4" max="4" width="11.8515625" style="1" customWidth="1"/>
    <col min="5" max="16384" width="11.421875" style="1" customWidth="1"/>
  </cols>
  <sheetData>
    <row r="2" ht="30" customHeight="1"/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18">
      <c r="D11" s="6"/>
    </row>
    <row r="12" ht="18">
      <c r="C12" s="6"/>
    </row>
    <row r="13" ht="12.75"/>
    <row r="14" ht="12.75"/>
    <row r="15" ht="12.75"/>
    <row r="16" ht="12.75">
      <c r="C16" s="55" t="s">
        <v>266</v>
      </c>
    </row>
  </sheetData>
  <printOptions/>
  <pageMargins left="0.27" right="0.3" top="0.64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11.421875" defaultRowHeight="22.5" customHeight="1"/>
  <cols>
    <col min="1" max="1" width="7.7109375" style="94" customWidth="1"/>
    <col min="2" max="2" width="168.421875" style="20" customWidth="1"/>
    <col min="3" max="16384" width="11.421875" style="1" customWidth="1"/>
  </cols>
  <sheetData>
    <row r="2" ht="27" customHeight="1">
      <c r="B2" s="92" t="s">
        <v>245</v>
      </c>
    </row>
    <row r="3" ht="22.5" customHeight="1">
      <c r="B3" s="21"/>
    </row>
    <row r="4" spans="1:2" ht="35.25" customHeight="1">
      <c r="A4" s="94">
        <v>1</v>
      </c>
      <c r="B4" s="93" t="s">
        <v>246</v>
      </c>
    </row>
    <row r="5" spans="1:2" ht="35.25" customHeight="1">
      <c r="A5" s="94">
        <v>2</v>
      </c>
      <c r="B5" s="93" t="s">
        <v>247</v>
      </c>
    </row>
    <row r="6" spans="1:2" ht="35.25" customHeight="1">
      <c r="A6" s="94">
        <v>3</v>
      </c>
      <c r="B6" s="93" t="s">
        <v>248</v>
      </c>
    </row>
    <row r="7" spans="1:2" ht="35.25" customHeight="1">
      <c r="A7" s="94">
        <v>4</v>
      </c>
      <c r="B7" s="93" t="s">
        <v>249</v>
      </c>
    </row>
    <row r="8" spans="1:2" ht="35.25" customHeight="1">
      <c r="A8" s="94">
        <v>5</v>
      </c>
      <c r="B8" s="93" t="s">
        <v>65</v>
      </c>
    </row>
    <row r="9" spans="1:2" ht="35.25" customHeight="1">
      <c r="A9" s="94">
        <v>6</v>
      </c>
      <c r="B9" s="93" t="s">
        <v>63</v>
      </c>
    </row>
    <row r="10" spans="1:2" ht="35.25" customHeight="1">
      <c r="A10" s="94">
        <v>7</v>
      </c>
      <c r="B10" s="93" t="s">
        <v>64</v>
      </c>
    </row>
    <row r="11" spans="1:2" ht="35.25" customHeight="1">
      <c r="A11" s="94">
        <v>8</v>
      </c>
      <c r="B11" s="93" t="s">
        <v>66</v>
      </c>
    </row>
    <row r="12" spans="1:2" ht="35.25" customHeight="1">
      <c r="A12" s="94">
        <v>9</v>
      </c>
      <c r="B12" s="93" t="s">
        <v>67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5:K182"/>
  <sheetViews>
    <sheetView workbookViewId="0" topLeftCell="A4">
      <selection activeCell="A4" sqref="A4:F96"/>
    </sheetView>
  </sheetViews>
  <sheetFormatPr defaultColWidth="11.421875" defaultRowHeight="12.75"/>
  <cols>
    <col min="1" max="1" width="17.140625" style="0" customWidth="1"/>
    <col min="2" max="2" width="21.7109375" style="0" customWidth="1"/>
    <col min="3" max="3" width="15.421875" style="54" customWidth="1"/>
    <col min="4" max="4" width="70.8515625" style="54" customWidth="1"/>
    <col min="5" max="5" width="3.8515625" style="0" customWidth="1"/>
    <col min="6" max="6" width="26.421875" style="54" customWidth="1"/>
    <col min="9" max="9" width="48.7109375" style="0" customWidth="1"/>
  </cols>
  <sheetData>
    <row r="5" spans="1:6" s="57" customFormat="1" ht="33.75">
      <c r="A5" s="56" t="s">
        <v>250</v>
      </c>
      <c r="C5" s="58"/>
      <c r="D5" s="58"/>
      <c r="F5" s="65" t="s">
        <v>251</v>
      </c>
    </row>
    <row r="7" spans="2:6" s="59" customFormat="1" ht="27">
      <c r="B7" s="60" t="s">
        <v>145</v>
      </c>
      <c r="C7" s="61"/>
      <c r="D7" s="61"/>
      <c r="F7" s="61"/>
    </row>
    <row r="8" spans="4:11" ht="15.75">
      <c r="D8" s="62" t="s">
        <v>146</v>
      </c>
      <c r="H8" s="54"/>
      <c r="I8" s="62" t="s">
        <v>146</v>
      </c>
      <c r="K8" s="54"/>
    </row>
    <row r="9" spans="3:11" s="63" customFormat="1" ht="15.75">
      <c r="C9" s="64" t="s">
        <v>6</v>
      </c>
      <c r="D9" s="62" t="s">
        <v>147</v>
      </c>
      <c r="F9" s="65" t="s">
        <v>148</v>
      </c>
      <c r="H9" s="64" t="s">
        <v>6</v>
      </c>
      <c r="I9" s="62" t="s">
        <v>264</v>
      </c>
      <c r="K9" s="65" t="s">
        <v>148</v>
      </c>
    </row>
    <row r="10" spans="3:11" ht="12.75">
      <c r="C10" s="54">
        <v>5</v>
      </c>
      <c r="D10" s="66" t="str">
        <f>IF(C10&lt;30,"VRAI","FAUX")</f>
        <v>VRAI</v>
      </c>
      <c r="F10" s="67" t="s">
        <v>149</v>
      </c>
      <c r="H10" s="54">
        <v>5</v>
      </c>
      <c r="I10" s="66">
        <f>IF(H10&lt;30,1,0)</f>
        <v>1</v>
      </c>
      <c r="K10" s="67" t="s">
        <v>149</v>
      </c>
    </row>
    <row r="11" spans="3:11" ht="12.75">
      <c r="C11" s="54">
        <v>29</v>
      </c>
      <c r="D11" s="66" t="str">
        <f>IF(C11&lt;30,"VRAI","FAUX")</f>
        <v>VRAI</v>
      </c>
      <c r="F11" s="67"/>
      <c r="H11" s="54">
        <v>29</v>
      </c>
      <c r="I11" s="66">
        <f>IF(H11&lt;30,1,0)</f>
        <v>1</v>
      </c>
      <c r="K11" s="67"/>
    </row>
    <row r="12" spans="3:11" ht="12.75">
      <c r="C12" s="54">
        <v>40</v>
      </c>
      <c r="D12" s="66" t="str">
        <f>IF(C12&lt;30,"VRAI","FAUX")</f>
        <v>FAUX</v>
      </c>
      <c r="F12" s="67"/>
      <c r="H12" s="54">
        <v>40</v>
      </c>
      <c r="I12" s="66">
        <f>IF(H12&lt;30,1,0)</f>
        <v>0</v>
      </c>
      <c r="K12" s="67"/>
    </row>
    <row r="13" spans="3:11" ht="12.75">
      <c r="C13" s="54">
        <v>17</v>
      </c>
      <c r="D13" s="66" t="str">
        <f>IF(C13&lt;30,"VRAI","FAUX")</f>
        <v>VRAI</v>
      </c>
      <c r="F13" s="67"/>
      <c r="H13" s="54">
        <v>17</v>
      </c>
      <c r="I13" s="66">
        <f>IF(H13&lt;30,1,0)</f>
        <v>1</v>
      </c>
      <c r="K13" s="67"/>
    </row>
    <row r="14" spans="3:11" ht="12.75">
      <c r="C14" s="54">
        <v>32</v>
      </c>
      <c r="D14" s="66" t="str">
        <f>IF(C14&lt;30,"VRAI","FAUX")</f>
        <v>FAUX</v>
      </c>
      <c r="F14" s="67"/>
      <c r="H14" s="54">
        <v>32</v>
      </c>
      <c r="I14" s="66">
        <f>IF(H14&lt;30,1,0)</f>
        <v>0</v>
      </c>
      <c r="K14" s="67"/>
    </row>
    <row r="15" spans="6:9" ht="12.75">
      <c r="F15" s="67"/>
      <c r="H15" s="90" t="s">
        <v>50</v>
      </c>
      <c r="I15" s="54">
        <f>SUM(I10:I14)</f>
        <v>3</v>
      </c>
    </row>
    <row r="16" spans="4:6" ht="15.75">
      <c r="D16" s="68" t="s">
        <v>150</v>
      </c>
      <c r="F16" s="67"/>
    </row>
    <row r="17" spans="3:6" ht="12.75">
      <c r="C17" s="54">
        <v>10</v>
      </c>
      <c r="D17" s="66">
        <f>IF(C17&lt;30,C17*1.1,C17*1.2)</f>
        <v>11</v>
      </c>
      <c r="F17" s="67" t="s">
        <v>151</v>
      </c>
    </row>
    <row r="18" spans="3:6" ht="12.75">
      <c r="C18" s="54">
        <v>20</v>
      </c>
      <c r="D18" s="66">
        <f>IF(C18&lt;30,C18*1.1,C18*1.2)</f>
        <v>22</v>
      </c>
      <c r="F18" s="67" t="s">
        <v>152</v>
      </c>
    </row>
    <row r="19" spans="3:6" ht="12.75">
      <c r="C19" s="54">
        <v>50</v>
      </c>
      <c r="D19" s="66">
        <f>IF(C19&lt;30,C19*1.1,C19*1.2)</f>
        <v>60</v>
      </c>
      <c r="F19" s="67"/>
    </row>
    <row r="20" spans="3:6" ht="12.75">
      <c r="C20" s="54">
        <v>35</v>
      </c>
      <c r="D20" s="66">
        <f>IF(C20&lt;30,C20*1.1,C20*1.2)</f>
        <v>42</v>
      </c>
      <c r="F20" s="67"/>
    </row>
    <row r="21" spans="3:6" ht="12.75">
      <c r="C21" s="54">
        <v>45</v>
      </c>
      <c r="D21" s="66">
        <f>IF(C21&lt;30,C21*1.1,C21*1.2)</f>
        <v>54</v>
      </c>
      <c r="F21" s="67"/>
    </row>
    <row r="22" ht="13.5" customHeight="1">
      <c r="F22" s="67"/>
    </row>
    <row r="23" ht="12.75">
      <c r="F23" s="67"/>
    </row>
    <row r="24" spans="4:6" ht="12.75">
      <c r="D24" s="69" t="s">
        <v>153</v>
      </c>
      <c r="F24" s="67"/>
    </row>
    <row r="25" spans="3:6" ht="12.75">
      <c r="C25" s="54">
        <v>8</v>
      </c>
      <c r="D25" s="66" t="str">
        <f>IF(C25&gt;15,"TB",IF(C25&gt;11,"Bien",IF(C25&gt;9,"Passable","revenir")))</f>
        <v>revenir</v>
      </c>
      <c r="F25" s="67" t="s">
        <v>154</v>
      </c>
    </row>
    <row r="26" spans="3:6" ht="12.75">
      <c r="C26" s="54">
        <v>9</v>
      </c>
      <c r="D26" s="66" t="str">
        <f>IF(C26&gt;15,"TB",IF(C26&gt;11,"B",IF(C26&gt;9,"Passable","revenir")))</f>
        <v>revenir</v>
      </c>
      <c r="F26" s="67" t="s">
        <v>155</v>
      </c>
    </row>
    <row r="27" spans="3:6" ht="12.75">
      <c r="C27" s="54">
        <v>10</v>
      </c>
      <c r="D27" s="66" t="str">
        <f>IF(C27&gt;15,"TB",IF(C27&gt;11,"B",IF(C27&gt;9,"Passable","revenir")))</f>
        <v>Passable</v>
      </c>
      <c r="F27" s="54" t="s">
        <v>156</v>
      </c>
    </row>
    <row r="28" spans="3:6" ht="12.75">
      <c r="C28" s="54">
        <v>11</v>
      </c>
      <c r="D28" s="66" t="str">
        <f>IF(C28&gt;15,"TB",IF(C28&gt;11,"B",IF(C28&gt;9,"Passable","revenir")))</f>
        <v>Passable</v>
      </c>
      <c r="F28" s="54" t="s">
        <v>157</v>
      </c>
    </row>
    <row r="29" spans="3:4" ht="12.75">
      <c r="C29" s="54">
        <v>12</v>
      </c>
      <c r="D29" s="66" t="str">
        <f aca="true" t="shared" si="0" ref="D29:D37">IF(C29&gt;15,"TB",IF(C29&gt;11,"Bien",IF(C29&gt;9,"Passable","revenir")))</f>
        <v>Bien</v>
      </c>
    </row>
    <row r="30" spans="3:4" ht="12.75">
      <c r="C30" s="54">
        <v>13</v>
      </c>
      <c r="D30" s="66" t="str">
        <f t="shared" si="0"/>
        <v>Bien</v>
      </c>
    </row>
    <row r="31" spans="3:4" ht="12.75">
      <c r="C31" s="54">
        <v>14</v>
      </c>
      <c r="D31" s="66" t="str">
        <f t="shared" si="0"/>
        <v>Bien</v>
      </c>
    </row>
    <row r="32" spans="3:4" ht="12.75">
      <c r="C32" s="54">
        <v>15</v>
      </c>
      <c r="D32" s="66" t="str">
        <f t="shared" si="0"/>
        <v>Bien</v>
      </c>
    </row>
    <row r="33" spans="3:4" ht="12.75">
      <c r="C33" s="54">
        <v>16</v>
      </c>
      <c r="D33" s="66" t="str">
        <f t="shared" si="0"/>
        <v>TB</v>
      </c>
    </row>
    <row r="34" spans="3:4" ht="12.75">
      <c r="C34" s="54">
        <v>17</v>
      </c>
      <c r="D34" s="66" t="str">
        <f t="shared" si="0"/>
        <v>TB</v>
      </c>
    </row>
    <row r="35" spans="3:4" ht="12.75">
      <c r="C35" s="54">
        <v>18</v>
      </c>
      <c r="D35" s="66" t="str">
        <f t="shared" si="0"/>
        <v>TB</v>
      </c>
    </row>
    <row r="36" spans="3:4" ht="12.75">
      <c r="C36" s="54">
        <v>19</v>
      </c>
      <c r="D36" s="66" t="str">
        <f t="shared" si="0"/>
        <v>TB</v>
      </c>
    </row>
    <row r="37" spans="3:4" ht="12.75">
      <c r="C37" s="54">
        <v>20</v>
      </c>
      <c r="D37" s="66" t="str">
        <f t="shared" si="0"/>
        <v>TB</v>
      </c>
    </row>
    <row r="38" ht="12.75">
      <c r="D38" s="66"/>
    </row>
    <row r="39" spans="2:6" s="71" customFormat="1" ht="27">
      <c r="B39" s="60" t="s">
        <v>158</v>
      </c>
      <c r="C39" s="70"/>
      <c r="D39" s="70"/>
      <c r="F39" s="70"/>
    </row>
    <row r="40" ht="12.75">
      <c r="D40" s="72"/>
    </row>
    <row r="41" spans="4:6" ht="12.75">
      <c r="D41" s="64" t="s">
        <v>159</v>
      </c>
      <c r="F41" s="54" t="s">
        <v>160</v>
      </c>
    </row>
    <row r="42" spans="2:6" ht="12.75">
      <c r="B42" t="s">
        <v>161</v>
      </c>
      <c r="C42" s="54" t="s">
        <v>162</v>
      </c>
      <c r="D42"/>
      <c r="F42"/>
    </row>
    <row r="43" spans="2:6" ht="12.75">
      <c r="B43" t="s">
        <v>163</v>
      </c>
      <c r="C43" s="54" t="s">
        <v>164</v>
      </c>
      <c r="D43"/>
      <c r="F43"/>
    </row>
    <row r="44" spans="2:6" ht="12.75">
      <c r="B44" t="s">
        <v>252</v>
      </c>
      <c r="C44" s="54" t="s">
        <v>162</v>
      </c>
      <c r="D44"/>
      <c r="F44"/>
    </row>
    <row r="45" spans="2:6" ht="12.75">
      <c r="B45" t="s">
        <v>165</v>
      </c>
      <c r="C45" s="54" t="s">
        <v>164</v>
      </c>
      <c r="D45"/>
      <c r="F45"/>
    </row>
    <row r="46" spans="2:6" ht="12.75">
      <c r="B46" t="s">
        <v>166</v>
      </c>
      <c r="C46" s="54" t="s">
        <v>164</v>
      </c>
      <c r="D46"/>
      <c r="F46"/>
    </row>
    <row r="47" spans="4:6" ht="12.75">
      <c r="D47"/>
      <c r="F47"/>
    </row>
    <row r="48" spans="4:6" ht="12.75">
      <c r="D48"/>
      <c r="F48"/>
    </row>
    <row r="49" spans="2:6" ht="12.75">
      <c r="B49" t="s">
        <v>162</v>
      </c>
      <c r="C49" s="64">
        <f>COUNTIF(C42:C46,"Matin")</f>
        <v>2</v>
      </c>
      <c r="D49"/>
      <c r="F49"/>
    </row>
    <row r="50" spans="2:6" ht="12.75">
      <c r="B50" t="s">
        <v>164</v>
      </c>
      <c r="C50" s="64">
        <f>COUNTIF(C42:C46,"soir")</f>
        <v>3</v>
      </c>
      <c r="D50"/>
      <c r="F50"/>
    </row>
    <row r="51" ht="12.75">
      <c r="D51" s="66"/>
    </row>
    <row r="52" ht="12.75">
      <c r="D52" s="66"/>
    </row>
    <row r="53" ht="12.75">
      <c r="D53" s="66"/>
    </row>
    <row r="54" spans="2:6" s="59" customFormat="1" ht="27">
      <c r="B54" s="60" t="s">
        <v>167</v>
      </c>
      <c r="C54" s="61"/>
      <c r="D54" s="61"/>
      <c r="F54" s="61"/>
    </row>
    <row r="55" spans="4:6" ht="12.75">
      <c r="D55" s="73" t="s">
        <v>168</v>
      </c>
      <c r="F55" s="54" t="s">
        <v>169</v>
      </c>
    </row>
    <row r="57" spans="2:4" ht="12.75">
      <c r="B57" t="s">
        <v>170</v>
      </c>
      <c r="C57" s="54">
        <v>10</v>
      </c>
      <c r="D57" s="74">
        <f aca="true" t="shared" si="1" ref="D57:D62">IF(AND(B57="classe1",C57=20),100,0)</f>
        <v>0</v>
      </c>
    </row>
    <row r="58" spans="2:4" ht="12.75">
      <c r="B58" t="s">
        <v>171</v>
      </c>
      <c r="C58" s="54">
        <v>20</v>
      </c>
      <c r="D58" s="74">
        <f t="shared" si="1"/>
        <v>0</v>
      </c>
    </row>
    <row r="59" spans="2:4" ht="12.75">
      <c r="B59" t="s">
        <v>172</v>
      </c>
      <c r="C59" s="54">
        <v>20</v>
      </c>
      <c r="D59" s="74">
        <f t="shared" si="1"/>
        <v>0</v>
      </c>
    </row>
    <row r="60" spans="2:4" ht="12.75">
      <c r="B60" t="s">
        <v>170</v>
      </c>
      <c r="C60" s="54">
        <v>20</v>
      </c>
      <c r="D60" s="74">
        <f t="shared" si="1"/>
        <v>100</v>
      </c>
    </row>
    <row r="61" spans="2:4" ht="12.75">
      <c r="B61" t="s">
        <v>172</v>
      </c>
      <c r="C61" s="54">
        <v>10</v>
      </c>
      <c r="D61" s="74">
        <f t="shared" si="1"/>
        <v>0</v>
      </c>
    </row>
    <row r="62" spans="2:4" ht="12.75">
      <c r="B62" t="s">
        <v>170</v>
      </c>
      <c r="C62" s="54">
        <v>20</v>
      </c>
      <c r="D62" s="74">
        <f t="shared" si="1"/>
        <v>100</v>
      </c>
    </row>
    <row r="63" ht="12.75">
      <c r="D63" s="74"/>
    </row>
    <row r="64" spans="2:6" s="59" customFormat="1" ht="27">
      <c r="B64" s="60" t="s">
        <v>178</v>
      </c>
      <c r="C64" s="61"/>
      <c r="D64" s="61"/>
      <c r="F64" s="75" t="s">
        <v>179</v>
      </c>
    </row>
    <row r="65" spans="4:6" ht="12.75">
      <c r="D65" s="73" t="s">
        <v>180</v>
      </c>
      <c r="F65" s="54" t="s">
        <v>6</v>
      </c>
    </row>
    <row r="67" spans="3:4" ht="15">
      <c r="C67" s="76" t="s">
        <v>161</v>
      </c>
      <c r="D67" s="77">
        <f>IF(COUNTIF($C$4:C67,C67)&gt;1,"Doublon","")</f>
      </c>
    </row>
    <row r="68" spans="3:4" ht="15">
      <c r="C68" s="76" t="s">
        <v>163</v>
      </c>
      <c r="D68" s="77">
        <f>IF(COUNTIF($C$4:C68,C68)&gt;1,"Doublon","")</f>
      </c>
    </row>
    <row r="69" spans="3:4" ht="15">
      <c r="C69" s="76" t="s">
        <v>165</v>
      </c>
      <c r="D69" s="77">
        <f>IF(COUNTIF($C$4:C69,C69)&gt;1,"Doublon","")</f>
      </c>
    </row>
    <row r="70" spans="3:4" ht="15">
      <c r="C70" s="76" t="s">
        <v>161</v>
      </c>
      <c r="D70" s="77" t="str">
        <f>IF(COUNTIF($C$4:C70,C70)&gt;1,"Doublon","")</f>
        <v>Doublon</v>
      </c>
    </row>
    <row r="71" spans="3:4" ht="15">
      <c r="C71" s="76" t="s">
        <v>181</v>
      </c>
      <c r="D71" s="77">
        <f>IF(COUNTIF($C$4:C71,C71)&gt;1,"Doublon","")</f>
      </c>
    </row>
    <row r="72" spans="3:4" ht="15">
      <c r="C72" s="76" t="s">
        <v>165</v>
      </c>
      <c r="D72" s="77" t="str">
        <f>IF(COUNTIF($C$4:C72,C72)&gt;1,"Doublon","")</f>
        <v>Doublon</v>
      </c>
    </row>
    <row r="73" spans="3:4" ht="15.75">
      <c r="C73" s="76" t="s">
        <v>182</v>
      </c>
      <c r="D73" s="78">
        <f>IF(COUNTIF($C$4:C73,C73)&gt;1,"Doublon","")</f>
      </c>
    </row>
    <row r="74" ht="12.75">
      <c r="D74" s="66"/>
    </row>
    <row r="75" spans="1:6" s="79" customFormat="1" ht="33.75">
      <c r="A75" s="56" t="s">
        <v>183</v>
      </c>
      <c r="C75" s="80"/>
      <c r="D75" s="80"/>
      <c r="F75" s="80"/>
    </row>
    <row r="76" ht="12.75">
      <c r="D76" s="66"/>
    </row>
    <row r="77" spans="2:6" s="71" customFormat="1" ht="27">
      <c r="B77" s="60" t="s">
        <v>184</v>
      </c>
      <c r="C77" s="70"/>
      <c r="D77" s="70"/>
      <c r="F77" s="70"/>
    </row>
    <row r="78" spans="2:6" ht="15" customHeight="1">
      <c r="B78" s="81"/>
      <c r="D78" s="69" t="s">
        <v>185</v>
      </c>
      <c r="F78" s="54" t="s">
        <v>186</v>
      </c>
    </row>
    <row r="79" ht="12.75">
      <c r="C79" s="54">
        <v>40</v>
      </c>
    </row>
    <row r="80" ht="12.75">
      <c r="C80" s="54">
        <v>50</v>
      </c>
    </row>
    <row r="81" ht="12.75">
      <c r="C81" s="54">
        <f>SUM(C79:C80)</f>
        <v>90</v>
      </c>
    </row>
    <row r="82" ht="12.75">
      <c r="C82" s="54" t="s">
        <v>6</v>
      </c>
    </row>
    <row r="83" ht="12.75">
      <c r="C83" s="54" t="s">
        <v>6</v>
      </c>
    </row>
    <row r="84" spans="2:6" ht="15" customHeight="1">
      <c r="B84" s="81"/>
      <c r="D84" s="69" t="s">
        <v>187</v>
      </c>
      <c r="F84" s="54" t="s">
        <v>188</v>
      </c>
    </row>
    <row r="85" ht="12.75">
      <c r="C85" s="54">
        <v>40</v>
      </c>
    </row>
    <row r="86" ht="12.75">
      <c r="C86" s="54">
        <v>50</v>
      </c>
    </row>
    <row r="89" ht="12.75">
      <c r="C89" s="54">
        <v>10</v>
      </c>
    </row>
    <row r="90" ht="12.75">
      <c r="C90" s="54">
        <v>20</v>
      </c>
    </row>
    <row r="91" ht="12.75">
      <c r="C91" s="54">
        <f>SUM(C85:C86,C89:C90)</f>
        <v>120</v>
      </c>
    </row>
    <row r="93" spans="2:6" s="71" customFormat="1" ht="27">
      <c r="B93" s="60" t="s">
        <v>189</v>
      </c>
      <c r="C93" s="70"/>
      <c r="D93" s="70"/>
      <c r="F93" s="70"/>
    </row>
    <row r="94" spans="2:6" ht="15" customHeight="1">
      <c r="B94" s="81"/>
      <c r="D94" s="69" t="s">
        <v>190</v>
      </c>
      <c r="F94" s="54" t="s">
        <v>191</v>
      </c>
    </row>
    <row r="95" ht="12.75">
      <c r="C95" s="54">
        <v>40</v>
      </c>
    </row>
    <row r="96" ht="12.75">
      <c r="C96" s="54">
        <v>50</v>
      </c>
    </row>
    <row r="97" ht="12.75">
      <c r="C97" s="54">
        <f>AVERAGE(C95:C96)</f>
        <v>45</v>
      </c>
    </row>
    <row r="99" spans="1:6" s="79" customFormat="1" ht="33.75">
      <c r="A99" s="56" t="s">
        <v>192</v>
      </c>
      <c r="C99" s="80"/>
      <c r="D99" s="80"/>
      <c r="F99" s="80"/>
    </row>
    <row r="100" ht="12.75">
      <c r="D100" s="66"/>
    </row>
    <row r="101" spans="2:6" s="71" customFormat="1" ht="27">
      <c r="B101" s="60" t="s">
        <v>193</v>
      </c>
      <c r="C101" s="70"/>
      <c r="D101" s="70"/>
      <c r="F101" s="70"/>
    </row>
    <row r="102" spans="2:6" ht="15" customHeight="1">
      <c r="B102" s="81"/>
      <c r="D102" s="69" t="s">
        <v>194</v>
      </c>
      <c r="F102" s="54" t="s">
        <v>195</v>
      </c>
    </row>
    <row r="103" ht="12.75">
      <c r="D103" s="72">
        <f>TODAY()</f>
        <v>40619</v>
      </c>
    </row>
    <row r="104" ht="12.75">
      <c r="D104" s="72"/>
    </row>
    <row r="105" ht="12.75">
      <c r="D105" s="72"/>
    </row>
    <row r="106" spans="2:6" s="71" customFormat="1" ht="27">
      <c r="B106" s="60" t="s">
        <v>196</v>
      </c>
      <c r="C106" s="70"/>
      <c r="D106" s="70"/>
      <c r="F106" s="70"/>
    </row>
    <row r="107" spans="2:6" ht="15" customHeight="1">
      <c r="B107" s="81"/>
      <c r="D107" s="82" t="s">
        <v>197</v>
      </c>
      <c r="F107" s="54" t="s">
        <v>195</v>
      </c>
    </row>
    <row r="108" ht="12.75">
      <c r="D108" s="82">
        <f ca="1">NOW()</f>
        <v>40619.50185787037</v>
      </c>
    </row>
    <row r="109" ht="12.75">
      <c r="D109" s="72"/>
    </row>
    <row r="110" ht="12.75">
      <c r="D110" s="72"/>
    </row>
    <row r="111" spans="2:6" s="71" customFormat="1" ht="27">
      <c r="B111" s="60" t="s">
        <v>198</v>
      </c>
      <c r="C111" s="70"/>
      <c r="D111" s="70"/>
      <c r="F111" s="70"/>
    </row>
    <row r="112" ht="12.75">
      <c r="D112" s="72"/>
    </row>
    <row r="113" spans="4:6" ht="12.75">
      <c r="D113" s="83" t="s">
        <v>199</v>
      </c>
      <c r="F113" s="54" t="s">
        <v>200</v>
      </c>
    </row>
    <row r="114" spans="3:4" ht="12.75">
      <c r="C114" s="84">
        <v>40544</v>
      </c>
      <c r="D114" s="84">
        <f>DATE(YEAR(C114),MONTH(C114)+60,DAY(C114))</f>
        <v>42370</v>
      </c>
    </row>
    <row r="115" ht="12.75">
      <c r="C115" s="84" t="s">
        <v>6</v>
      </c>
    </row>
    <row r="117" spans="2:6" s="71" customFormat="1" ht="27">
      <c r="B117" s="60" t="s">
        <v>201</v>
      </c>
      <c r="C117" s="70"/>
      <c r="D117" s="70"/>
      <c r="F117" s="70"/>
    </row>
    <row r="118" ht="12.75">
      <c r="D118" s="72"/>
    </row>
    <row r="119" spans="4:6" ht="12.75">
      <c r="D119" s="83" t="s">
        <v>202</v>
      </c>
      <c r="F119" s="54" t="s">
        <v>203</v>
      </c>
    </row>
    <row r="120" spans="3:6" ht="12.75">
      <c r="C120" s="84">
        <v>25569</v>
      </c>
      <c r="F120" s="54" t="s">
        <v>204</v>
      </c>
    </row>
    <row r="121" spans="3:6" ht="12.75">
      <c r="C121" s="84">
        <v>36526</v>
      </c>
      <c r="D121" s="54">
        <f>DATEDIF(C120,C121,"y")</f>
        <v>30</v>
      </c>
      <c r="F121" s="54" t="s">
        <v>205</v>
      </c>
    </row>
    <row r="122" ht="12.75">
      <c r="F122" s="54" t="s">
        <v>206</v>
      </c>
    </row>
    <row r="128" spans="2:6" s="71" customFormat="1" ht="27">
      <c r="B128" s="60" t="s">
        <v>207</v>
      </c>
      <c r="C128" s="70"/>
      <c r="D128" s="70"/>
      <c r="F128" s="70"/>
    </row>
    <row r="129" ht="12.75">
      <c r="D129" s="72"/>
    </row>
    <row r="130" spans="4:6" ht="12.75">
      <c r="D130" s="85" t="s">
        <v>208</v>
      </c>
      <c r="F130" s="54" t="s">
        <v>209</v>
      </c>
    </row>
    <row r="131" spans="2:4" ht="12.75">
      <c r="B131" s="86" t="s">
        <v>210</v>
      </c>
      <c r="C131" s="54" t="s">
        <v>211</v>
      </c>
      <c r="D131" s="54" t="s">
        <v>209</v>
      </c>
    </row>
    <row r="132" spans="1:4" ht="12.75">
      <c r="A132" t="s">
        <v>21</v>
      </c>
      <c r="B132" s="86">
        <v>0.3541666666666667</v>
      </c>
      <c r="C132" s="86">
        <v>0.7569444444444445</v>
      </c>
      <c r="D132" s="87">
        <f>C132-B132+IF(B132&gt;C132,1)</f>
        <v>0.40277777777777785</v>
      </c>
    </row>
    <row r="133" spans="1:4" ht="12.75">
      <c r="A133" t="s">
        <v>128</v>
      </c>
      <c r="B133" s="86">
        <v>0.2916666666666667</v>
      </c>
      <c r="C133" s="86">
        <v>0.7013888888888888</v>
      </c>
      <c r="D133" s="87">
        <f>C133-B133+IF(B133&gt;C133,1)</f>
        <v>0.40972222222222215</v>
      </c>
    </row>
    <row r="134" spans="1:4" ht="12.75">
      <c r="A134" t="s">
        <v>212</v>
      </c>
      <c r="B134" s="86">
        <v>0.9166666666666666</v>
      </c>
      <c r="C134" s="86">
        <v>0.3125</v>
      </c>
      <c r="D134" s="87">
        <f>C134-B134+IF(B134&gt;C134,1)</f>
        <v>0.39583333333333337</v>
      </c>
    </row>
    <row r="140" spans="1:6" s="79" customFormat="1" ht="33.75">
      <c r="A140" s="56" t="s">
        <v>213</v>
      </c>
      <c r="C140" s="80"/>
      <c r="D140" s="80"/>
      <c r="F140" s="80"/>
    </row>
    <row r="141" ht="12.75">
      <c r="D141" s="66"/>
    </row>
    <row r="142" spans="2:6" s="71" customFormat="1" ht="27">
      <c r="B142" s="60" t="s">
        <v>214</v>
      </c>
      <c r="C142" s="70"/>
      <c r="D142" s="70"/>
      <c r="F142" s="70"/>
    </row>
    <row r="143" spans="2:6" ht="15" customHeight="1">
      <c r="B143" s="81"/>
      <c r="D143" s="54">
        <f>UPPER(C143)</f>
      </c>
      <c r="F143" s="54" t="s">
        <v>215</v>
      </c>
    </row>
    <row r="144" ht="12.75">
      <c r="D144" s="69" t="s">
        <v>216</v>
      </c>
    </row>
    <row r="145" spans="3:4" ht="12.75">
      <c r="C145" s="54" t="s">
        <v>217</v>
      </c>
      <c r="D145" s="66" t="str">
        <f>UPPER(C145)</f>
        <v>LA MARQUISE</v>
      </c>
    </row>
    <row r="147" spans="2:6" s="71" customFormat="1" ht="27">
      <c r="B147" s="60" t="s">
        <v>218</v>
      </c>
      <c r="C147" s="70"/>
      <c r="D147" s="70"/>
      <c r="F147" s="70"/>
    </row>
    <row r="148" spans="2:6" ht="15" customHeight="1">
      <c r="B148" s="81"/>
      <c r="D148" s="54">
        <f>UPPER(C148)</f>
      </c>
      <c r="F148" s="54" t="s">
        <v>219</v>
      </c>
    </row>
    <row r="149" ht="12.75">
      <c r="D149" s="69" t="s">
        <v>220</v>
      </c>
    </row>
    <row r="150" spans="3:4" ht="12.75">
      <c r="C150" s="54" t="s">
        <v>221</v>
      </c>
      <c r="D150" s="54" t="str">
        <f>LOWER(C150)</f>
        <v>la marquise</v>
      </c>
    </row>
    <row r="152" spans="2:6" s="71" customFormat="1" ht="27">
      <c r="B152" s="60" t="s">
        <v>222</v>
      </c>
      <c r="C152" s="70"/>
      <c r="D152" s="70"/>
      <c r="F152" s="70"/>
    </row>
    <row r="153" spans="2:6" ht="15" customHeight="1">
      <c r="B153" s="81"/>
      <c r="D153" s="54">
        <f>UPPER(C153)</f>
      </c>
      <c r="F153" s="54" t="s">
        <v>223</v>
      </c>
    </row>
    <row r="154" ht="12.75">
      <c r="D154" s="69" t="s">
        <v>224</v>
      </c>
    </row>
    <row r="155" spans="3:4" ht="12.75">
      <c r="C155" s="88" t="s">
        <v>16</v>
      </c>
      <c r="D155">
        <f>VALUE(C155)</f>
        <v>17100</v>
      </c>
    </row>
    <row r="158" spans="2:6" s="71" customFormat="1" ht="27">
      <c r="B158" s="60" t="s">
        <v>225</v>
      </c>
      <c r="C158" s="70"/>
      <c r="D158" s="70"/>
      <c r="F158" s="70"/>
    </row>
    <row r="159" spans="2:6" s="71" customFormat="1" ht="15" customHeight="1">
      <c r="B159" s="60"/>
      <c r="C159" s="70"/>
      <c r="D159" s="70"/>
      <c r="F159" s="65" t="s">
        <v>226</v>
      </c>
    </row>
    <row r="160" spans="1:4" s="1" customFormat="1" ht="12.75">
      <c r="A160" s="4"/>
      <c r="D160" s="69" t="s">
        <v>227</v>
      </c>
    </row>
    <row r="161" spans="1:4" s="1" customFormat="1" ht="12.75">
      <c r="A161" s="14" t="s">
        <v>128</v>
      </c>
      <c r="B161" s="14" t="s">
        <v>228</v>
      </c>
      <c r="C161" s="14" t="str">
        <f>A161&amp;" "&amp;B161</f>
        <v>Paul Hochon</v>
      </c>
      <c r="D161" s="14" t="s">
        <v>229</v>
      </c>
    </row>
    <row r="162" spans="1:4" s="1" customFormat="1" ht="12.75">
      <c r="A162" s="14" t="s">
        <v>20</v>
      </c>
      <c r="B162" s="14" t="s">
        <v>230</v>
      </c>
      <c r="C162" s="14" t="str">
        <f>A162&amp;" "&amp;B162</f>
        <v>Pierre Cailloux</v>
      </c>
      <c r="D162" s="14" t="s">
        <v>231</v>
      </c>
    </row>
    <row r="163" spans="1:4" s="1" customFormat="1" ht="12.75">
      <c r="A163" s="14" t="s">
        <v>21</v>
      </c>
      <c r="B163" s="14" t="s">
        <v>232</v>
      </c>
      <c r="C163" s="14" t="str">
        <f>A163&amp;" "&amp;B163</f>
        <v>Jean Tillles</v>
      </c>
      <c r="D163" s="14" t="s">
        <v>233</v>
      </c>
    </row>
    <row r="164" spans="1:4" s="1" customFormat="1" ht="12.75">
      <c r="A164" s="14" t="s">
        <v>21</v>
      </c>
      <c r="B164" s="14" t="s">
        <v>234</v>
      </c>
      <c r="C164" s="14" t="str">
        <f>A164&amp;" "&amp;B164</f>
        <v>Jean Bonneau</v>
      </c>
      <c r="D164" s="14" t="s">
        <v>235</v>
      </c>
    </row>
    <row r="165" spans="1:4" s="1" customFormat="1" ht="12.75">
      <c r="A165" s="14"/>
      <c r="B165" s="14"/>
      <c r="C165" s="14"/>
      <c r="D165" s="14"/>
    </row>
    <row r="166" spans="1:4" s="1" customFormat="1" ht="12.75">
      <c r="A166" s="4"/>
      <c r="D166" s="89" t="s">
        <v>236</v>
      </c>
    </row>
    <row r="167" spans="1:4" s="1" customFormat="1" ht="12.75">
      <c r="A167" s="4"/>
      <c r="B167" s="14"/>
      <c r="C167" s="14" t="s">
        <v>229</v>
      </c>
      <c r="D167" s="14"/>
    </row>
    <row r="168" spans="1:4" s="1" customFormat="1" ht="12.75">
      <c r="A168" s="4"/>
      <c r="B168" s="14"/>
      <c r="C168" s="14" t="s">
        <v>231</v>
      </c>
      <c r="D168" s="89" t="str">
        <f>CONCATENATE("Messieurs ",C167," et ",C168," sont des amis de ",C169," et ",C170)</f>
        <v>Messieurs Paul Hochon et Pierre Cailloux sont des amis de Jean Tillles et Jean Bonneau</v>
      </c>
    </row>
    <row r="169" spans="1:4" s="1" customFormat="1" ht="12.75">
      <c r="A169" s="4"/>
      <c r="B169" s="14"/>
      <c r="C169" s="14" t="s">
        <v>233</v>
      </c>
      <c r="D169" s="14"/>
    </row>
    <row r="170" spans="1:4" s="1" customFormat="1" ht="12.75">
      <c r="A170" s="4"/>
      <c r="B170" s="14"/>
      <c r="C170" s="14" t="s">
        <v>235</v>
      </c>
      <c r="D170" s="14"/>
    </row>
    <row r="174" spans="1:6" s="79" customFormat="1" ht="33.75">
      <c r="A174" s="56" t="s">
        <v>237</v>
      </c>
      <c r="C174" s="80"/>
      <c r="D174" s="80"/>
      <c r="F174" s="80"/>
    </row>
    <row r="175" ht="12.75">
      <c r="D175" s="66"/>
    </row>
    <row r="176" spans="2:6" s="71" customFormat="1" ht="27">
      <c r="B176" s="60" t="s">
        <v>238</v>
      </c>
      <c r="C176" s="70"/>
      <c r="D176" s="70"/>
      <c r="F176" s="70"/>
    </row>
    <row r="177" spans="2:6" ht="15" customHeight="1">
      <c r="B177" s="81"/>
      <c r="D177" s="54">
        <f>UPPER(C177)</f>
      </c>
      <c r="F177" s="54" t="s">
        <v>239</v>
      </c>
    </row>
    <row r="178" ht="12.75">
      <c r="D178" s="69" t="s">
        <v>240</v>
      </c>
    </row>
    <row r="179" spans="2:3" ht="12.75">
      <c r="B179" t="s">
        <v>241</v>
      </c>
      <c r="C179">
        <v>8</v>
      </c>
    </row>
    <row r="180" spans="2:3" ht="12.75">
      <c r="B180" t="s">
        <v>242</v>
      </c>
      <c r="C180">
        <v>60</v>
      </c>
    </row>
    <row r="181" spans="2:3" ht="12.75">
      <c r="B181" t="s">
        <v>243</v>
      </c>
      <c r="C181">
        <v>4000</v>
      </c>
    </row>
    <row r="182" spans="2:3" ht="12.75">
      <c r="B182" s="90" t="s">
        <v>244</v>
      </c>
      <c r="C182" s="91">
        <f>-PMT(C179/1200,C180,C181)</f>
        <v>81.10557715365528</v>
      </c>
    </row>
  </sheetData>
  <sheetProtection/>
  <printOptions/>
  <pageMargins left="0.52" right="0.47" top="0.75" bottom="0.79" header="0.36" footer="0.5118110236220472"/>
  <pageSetup fitToHeight="14" fitToWidth="1" horizontalDpi="200" verticalDpi="200" orientation="portrait" paperSize="9" scale="62" r:id="rId2"/>
  <headerFooter alignWithMargins="0">
    <oddHeader>&amp;C&amp;"Arial Black,Normal"&amp;26LES FONCTIONS AVEC EXCEL</oddHeader>
    <oddFooter>&amp;CPage 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3"/>
  <sheetViews>
    <sheetView showGridLines="0" workbookViewId="0" topLeftCell="A1">
      <pane ySplit="10" topLeftCell="BM2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25" customWidth="1"/>
    <col min="2" max="2" width="11.421875" style="46" customWidth="1"/>
    <col min="3" max="5" width="11.421875" style="25" customWidth="1"/>
    <col min="6" max="6" width="12.140625" style="25" bestFit="1" customWidth="1"/>
    <col min="7" max="7" width="11.421875" style="25" customWidth="1"/>
    <col min="8" max="8" width="14.140625" style="25" customWidth="1"/>
    <col min="9" max="9" width="3.7109375" style="25" customWidth="1"/>
    <col min="10" max="12" width="11.421875" style="25" customWidth="1"/>
    <col min="13" max="13" width="3.7109375" style="25" customWidth="1"/>
    <col min="14" max="14" width="21.28125" style="25" hidden="1" customWidth="1"/>
    <col min="15" max="15" width="11.421875" style="25" hidden="1" customWidth="1"/>
    <col min="16" max="16" width="6.140625" style="25" hidden="1" customWidth="1"/>
    <col min="17" max="17" width="11.421875" style="25" hidden="1" customWidth="1"/>
    <col min="18" max="18" width="17.421875" style="25" hidden="1" customWidth="1"/>
    <col min="19" max="16384" width="11.421875" style="25" customWidth="1"/>
  </cols>
  <sheetData>
    <row r="1" spans="1:13" ht="12.75">
      <c r="A1" s="22"/>
      <c r="B1" s="372" t="s">
        <v>68</v>
      </c>
      <c r="C1" s="372"/>
      <c r="D1" s="372"/>
      <c r="E1" s="372"/>
      <c r="F1" s="372"/>
      <c r="G1" s="372"/>
      <c r="H1" s="23" t="s">
        <v>69</v>
      </c>
      <c r="I1" s="24"/>
      <c r="J1" s="376" t="s">
        <v>70</v>
      </c>
      <c r="K1" s="376"/>
      <c r="L1" s="376"/>
      <c r="M1" s="22"/>
    </row>
    <row r="2" spans="2:18" ht="12.75">
      <c r="B2" s="371" t="s">
        <v>71</v>
      </c>
      <c r="C2" s="371"/>
      <c r="D2" s="371"/>
      <c r="F2" s="371" t="s">
        <v>72</v>
      </c>
      <c r="G2" s="371"/>
      <c r="H2" s="371"/>
      <c r="J2" s="371" t="s">
        <v>73</v>
      </c>
      <c r="K2" s="371"/>
      <c r="L2" s="371"/>
      <c r="P2" s="371" t="s">
        <v>74</v>
      </c>
      <c r="Q2" s="371"/>
      <c r="R2" s="371"/>
    </row>
    <row r="3" spans="2:18" ht="12.75">
      <c r="B3" s="378" t="s">
        <v>75</v>
      </c>
      <c r="C3" s="378"/>
      <c r="D3" s="26">
        <v>50000</v>
      </c>
      <c r="F3" s="380" t="str">
        <f>"Montant "&amp;R5&amp;" :"</f>
        <v>Montant mensualité :</v>
      </c>
      <c r="G3" s="381"/>
      <c r="H3" s="27">
        <f>IF(L7=0,ROUND(D3/L5,R6),ROUND(D3*L7/(1-(1+L7)^-L5),R6))</f>
        <v>445.19</v>
      </c>
      <c r="J3" s="374" t="s">
        <v>76</v>
      </c>
      <c r="K3" s="374"/>
      <c r="L3" s="28">
        <f>ROUND(D5*P5,0)</f>
        <v>144</v>
      </c>
      <c r="N3" s="29"/>
      <c r="O3" s="30"/>
      <c r="P3" s="31" t="s">
        <v>77</v>
      </c>
      <c r="Q3" s="31" t="s">
        <v>78</v>
      </c>
      <c r="R3" s="31" t="s">
        <v>79</v>
      </c>
    </row>
    <row r="4" spans="2:18" ht="12.75">
      <c r="B4" s="378" t="s">
        <v>80</v>
      </c>
      <c r="C4" s="378"/>
      <c r="D4" s="32">
        <v>0.03</v>
      </c>
      <c r="F4" s="382" t="s">
        <v>81</v>
      </c>
      <c r="G4" s="383"/>
      <c r="H4" s="33">
        <f>ROUND(D3*D7/P5,R6)</f>
        <v>8.33</v>
      </c>
      <c r="J4" s="375" t="s">
        <v>82</v>
      </c>
      <c r="K4" s="375"/>
      <c r="L4" s="28">
        <f>IF(D6&gt;=D5,L3-1,ROUND(D6*P5,0))</f>
        <v>12</v>
      </c>
      <c r="N4" s="28" t="s">
        <v>83</v>
      </c>
      <c r="O4" s="28"/>
      <c r="P4" s="34" t="s">
        <v>84</v>
      </c>
      <c r="Q4" s="28" t="s">
        <v>85</v>
      </c>
      <c r="R4" s="35" t="str">
        <f>IF(LEFT(P4,1)="A","Calcul actuariel","Calcul proportionnel")</f>
        <v>Calcul proportionnel</v>
      </c>
    </row>
    <row r="5" spans="2:18" ht="12.75">
      <c r="B5" s="378" t="s">
        <v>86</v>
      </c>
      <c r="C5" s="378"/>
      <c r="D5" s="36">
        <v>12</v>
      </c>
      <c r="F5" s="380" t="s">
        <v>87</v>
      </c>
      <c r="G5" s="381"/>
      <c r="H5" s="27">
        <f>H6+H7</f>
        <v>11464.279999999995</v>
      </c>
      <c r="J5" s="375" t="s">
        <v>88</v>
      </c>
      <c r="K5" s="375"/>
      <c r="L5" s="28">
        <f>L3-L4</f>
        <v>132</v>
      </c>
      <c r="N5" s="28" t="s">
        <v>89</v>
      </c>
      <c r="O5" s="28"/>
      <c r="P5" s="34">
        <v>12</v>
      </c>
      <c r="Q5" s="28" t="s">
        <v>90</v>
      </c>
      <c r="R5" s="35" t="str">
        <f>IF(P5=12,"mensualité",IF(P5=1,"annuité",IF(P5=4,"trimestrialité",IF(P5=2,"semestrialité","ERREUR"))))</f>
        <v>mensualité</v>
      </c>
    </row>
    <row r="6" spans="2:18" ht="12.75">
      <c r="B6" s="379" t="s">
        <v>91</v>
      </c>
      <c r="C6" s="379"/>
      <c r="D6" s="37">
        <v>1</v>
      </c>
      <c r="F6" s="384" t="s">
        <v>92</v>
      </c>
      <c r="G6" s="385"/>
      <c r="H6" s="33">
        <f>E373</f>
        <v>10264.759999999995</v>
      </c>
      <c r="J6" s="374" t="s">
        <v>93</v>
      </c>
      <c r="K6" s="374"/>
      <c r="L6" s="28">
        <f>L3*12/P5</f>
        <v>144</v>
      </c>
      <c r="N6" s="28" t="s">
        <v>94</v>
      </c>
      <c r="O6" s="28"/>
      <c r="P6" s="34">
        <v>2</v>
      </c>
      <c r="Q6" s="28" t="s">
        <v>95</v>
      </c>
      <c r="R6" s="35">
        <f>IF(ISNUMBER(P6),P6,2)</f>
        <v>2</v>
      </c>
    </row>
    <row r="7" spans="2:14" ht="12.75">
      <c r="B7" s="379" t="s">
        <v>96</v>
      </c>
      <c r="C7" s="379"/>
      <c r="D7" s="38">
        <v>0.002</v>
      </c>
      <c r="F7" s="384" t="s">
        <v>97</v>
      </c>
      <c r="G7" s="385"/>
      <c r="H7" s="33">
        <f>G373</f>
        <v>1199.5200000000007</v>
      </c>
      <c r="J7" s="374" t="s">
        <v>98</v>
      </c>
      <c r="K7" s="374"/>
      <c r="L7" s="39">
        <f>IF(D4=0,0,IF(LEFT(P4,1)="A",((D4+1)^(1/P5))-1,D4/P5))</f>
        <v>0.0025</v>
      </c>
      <c r="N7" s="40"/>
    </row>
    <row r="8" spans="2:12" ht="12.75">
      <c r="B8" s="379" t="s">
        <v>99</v>
      </c>
      <c r="C8" s="379"/>
      <c r="D8" s="41">
        <f ca="1">NOW()</f>
        <v>40619.50185787037</v>
      </c>
      <c r="F8" s="382" t="s">
        <v>100</v>
      </c>
      <c r="G8" s="383"/>
      <c r="H8" s="33">
        <f>F373</f>
        <v>50000</v>
      </c>
      <c r="J8" s="374" t="s">
        <v>101</v>
      </c>
      <c r="K8" s="374"/>
      <c r="L8" s="42" t="str">
        <f>IF(ABS(H8-D11)&gt;0.01,"KO","Ok")</f>
        <v>Ok</v>
      </c>
    </row>
    <row r="9" spans="2:8" ht="12.75">
      <c r="B9" s="373" t="s">
        <v>102</v>
      </c>
      <c r="C9" s="373"/>
      <c r="D9" s="373"/>
      <c r="E9" s="373"/>
      <c r="F9" s="373"/>
      <c r="G9" s="373"/>
      <c r="H9" s="373"/>
    </row>
    <row r="10" spans="2:12" ht="12.75">
      <c r="B10" s="43" t="s">
        <v>103</v>
      </c>
      <c r="C10" s="44" t="s">
        <v>104</v>
      </c>
      <c r="D10" s="44" t="s">
        <v>105</v>
      </c>
      <c r="E10" s="45" t="s">
        <v>106</v>
      </c>
      <c r="F10" s="45" t="s">
        <v>107</v>
      </c>
      <c r="G10" s="45" t="s">
        <v>108</v>
      </c>
      <c r="H10" s="45" t="s">
        <v>109</v>
      </c>
      <c r="J10" s="45"/>
      <c r="K10" s="45"/>
      <c r="L10" s="45"/>
    </row>
    <row r="11" spans="2:8" ht="12.75">
      <c r="B11" s="46">
        <v>0</v>
      </c>
      <c r="C11" s="47">
        <f>D8</f>
        <v>40619.50185787037</v>
      </c>
      <c r="D11" s="48">
        <f>ROUND(D3,R6)</f>
        <v>50000</v>
      </c>
      <c r="E11" s="48"/>
      <c r="F11" s="48"/>
      <c r="G11" s="48"/>
      <c r="H11" s="48"/>
    </row>
    <row r="12" spans="2:13" ht="12.75">
      <c r="B12" s="46">
        <f aca="true" t="shared" si="0" ref="B12:B75">IF(B11&lt;$L$3,B11+1,"-")</f>
        <v>1</v>
      </c>
      <c r="C12" s="47">
        <f aca="true" t="shared" si="1" ref="C12:C75">IF(ISNUMBER(B12),MIN(DATE(YEAR($C$11),MONTH($C$11)+B12*12/$P$5,DAY($C$11)),DATE(YEAR($C$11),MONTH($C$11)+1+B12*12/$P$5,1)-1),"")</f>
        <v>40650</v>
      </c>
      <c r="D12" s="48">
        <f aca="true" t="shared" si="2" ref="D12:D75">IF(ISNUMBER(B12),D11-F11,"")</f>
        <v>50000</v>
      </c>
      <c r="E12" s="48">
        <f aca="true" t="shared" si="3" ref="E12:E75">IF(ISNUMBER(B12),ROUND(D12*$L$7,$R$6),"")</f>
        <v>125</v>
      </c>
      <c r="F12" s="48">
        <f aca="true" t="shared" si="4" ref="F12:F75">IF(ISNUMBER(B12),IF(B12=$L$3,D12,IF(B12&gt;$L$4,$H$3-E12,0)),"")</f>
        <v>0</v>
      </c>
      <c r="G12" s="48">
        <f aca="true" t="shared" si="5" ref="G12:G75">IF(ISNUMBER(B12),$H$4,"")</f>
        <v>8.33</v>
      </c>
      <c r="H12" s="48">
        <f aca="true" t="shared" si="6" ref="H12:H75">IF(ISNUMBER(B12),E12+F12+G12,"")</f>
        <v>133.33</v>
      </c>
      <c r="J12" s="49"/>
      <c r="K12" s="49"/>
      <c r="L12" s="49"/>
      <c r="M12" s="50"/>
    </row>
    <row r="13" spans="2:13" ht="12.75">
      <c r="B13" s="46">
        <f t="shared" si="0"/>
        <v>2</v>
      </c>
      <c r="C13" s="47">
        <f t="shared" si="1"/>
        <v>40680</v>
      </c>
      <c r="D13" s="48">
        <f t="shared" si="2"/>
        <v>50000</v>
      </c>
      <c r="E13" s="48">
        <f t="shared" si="3"/>
        <v>125</v>
      </c>
      <c r="F13" s="48">
        <f t="shared" si="4"/>
        <v>0</v>
      </c>
      <c r="G13" s="48">
        <f t="shared" si="5"/>
        <v>8.33</v>
      </c>
      <c r="H13" s="48">
        <f t="shared" si="6"/>
        <v>133.33</v>
      </c>
      <c r="J13" s="49"/>
      <c r="K13" s="49"/>
      <c r="L13" s="49"/>
      <c r="M13" s="50"/>
    </row>
    <row r="14" spans="2:13" ht="12.75">
      <c r="B14" s="46">
        <f t="shared" si="0"/>
        <v>3</v>
      </c>
      <c r="C14" s="47">
        <f t="shared" si="1"/>
        <v>40711</v>
      </c>
      <c r="D14" s="48">
        <f t="shared" si="2"/>
        <v>50000</v>
      </c>
      <c r="E14" s="48">
        <f t="shared" si="3"/>
        <v>125</v>
      </c>
      <c r="F14" s="48">
        <f t="shared" si="4"/>
        <v>0</v>
      </c>
      <c r="G14" s="48">
        <f t="shared" si="5"/>
        <v>8.33</v>
      </c>
      <c r="H14" s="48">
        <f t="shared" si="6"/>
        <v>133.33</v>
      </c>
      <c r="J14" s="49"/>
      <c r="K14" s="49"/>
      <c r="L14" s="49"/>
      <c r="M14" s="50"/>
    </row>
    <row r="15" spans="2:13" ht="12.75">
      <c r="B15" s="46">
        <f t="shared" si="0"/>
        <v>4</v>
      </c>
      <c r="C15" s="47">
        <f t="shared" si="1"/>
        <v>40741</v>
      </c>
      <c r="D15" s="48">
        <f t="shared" si="2"/>
        <v>50000</v>
      </c>
      <c r="E15" s="48">
        <f t="shared" si="3"/>
        <v>125</v>
      </c>
      <c r="F15" s="48">
        <f t="shared" si="4"/>
        <v>0</v>
      </c>
      <c r="G15" s="48">
        <f t="shared" si="5"/>
        <v>8.33</v>
      </c>
      <c r="H15" s="48">
        <f t="shared" si="6"/>
        <v>133.33</v>
      </c>
      <c r="J15" s="49"/>
      <c r="K15" s="49"/>
      <c r="L15" s="49"/>
      <c r="M15" s="50"/>
    </row>
    <row r="16" spans="2:13" ht="12.75">
      <c r="B16" s="46">
        <f t="shared" si="0"/>
        <v>5</v>
      </c>
      <c r="C16" s="47">
        <f t="shared" si="1"/>
        <v>40772</v>
      </c>
      <c r="D16" s="48">
        <f t="shared" si="2"/>
        <v>50000</v>
      </c>
      <c r="E16" s="48">
        <f t="shared" si="3"/>
        <v>125</v>
      </c>
      <c r="F16" s="48">
        <f t="shared" si="4"/>
        <v>0</v>
      </c>
      <c r="G16" s="48">
        <f t="shared" si="5"/>
        <v>8.33</v>
      </c>
      <c r="H16" s="48">
        <f t="shared" si="6"/>
        <v>133.33</v>
      </c>
      <c r="J16" s="50"/>
      <c r="K16" s="50"/>
      <c r="L16" s="50"/>
      <c r="M16" s="50"/>
    </row>
    <row r="17" spans="2:13" ht="12.75">
      <c r="B17" s="46">
        <f t="shared" si="0"/>
        <v>6</v>
      </c>
      <c r="C17" s="47">
        <f t="shared" si="1"/>
        <v>40803</v>
      </c>
      <c r="D17" s="48">
        <f t="shared" si="2"/>
        <v>50000</v>
      </c>
      <c r="E17" s="48">
        <f t="shared" si="3"/>
        <v>125</v>
      </c>
      <c r="F17" s="48">
        <f t="shared" si="4"/>
        <v>0</v>
      </c>
      <c r="G17" s="48">
        <f t="shared" si="5"/>
        <v>8.33</v>
      </c>
      <c r="H17" s="48">
        <f t="shared" si="6"/>
        <v>133.33</v>
      </c>
      <c r="J17" s="51"/>
      <c r="K17" s="50"/>
      <c r="L17" s="50"/>
      <c r="M17" s="50"/>
    </row>
    <row r="18" spans="2:13" ht="12.75">
      <c r="B18" s="46">
        <f t="shared" si="0"/>
        <v>7</v>
      </c>
      <c r="C18" s="47">
        <f t="shared" si="1"/>
        <v>40833</v>
      </c>
      <c r="D18" s="48">
        <f t="shared" si="2"/>
        <v>50000</v>
      </c>
      <c r="E18" s="48">
        <f t="shared" si="3"/>
        <v>125</v>
      </c>
      <c r="F18" s="48">
        <f t="shared" si="4"/>
        <v>0</v>
      </c>
      <c r="G18" s="48">
        <f t="shared" si="5"/>
        <v>8.33</v>
      </c>
      <c r="H18" s="48">
        <f t="shared" si="6"/>
        <v>133.33</v>
      </c>
      <c r="J18" s="50"/>
      <c r="K18" s="50"/>
      <c r="L18" s="50"/>
      <c r="M18" s="50"/>
    </row>
    <row r="19" spans="2:13" ht="12.75">
      <c r="B19" s="46">
        <f t="shared" si="0"/>
        <v>8</v>
      </c>
      <c r="C19" s="47">
        <f t="shared" si="1"/>
        <v>40864</v>
      </c>
      <c r="D19" s="48">
        <f t="shared" si="2"/>
        <v>50000</v>
      </c>
      <c r="E19" s="48">
        <f t="shared" si="3"/>
        <v>125</v>
      </c>
      <c r="F19" s="48">
        <f t="shared" si="4"/>
        <v>0</v>
      </c>
      <c r="G19" s="48">
        <f t="shared" si="5"/>
        <v>8.33</v>
      </c>
      <c r="H19" s="48">
        <f t="shared" si="6"/>
        <v>133.33</v>
      </c>
      <c r="J19" s="50"/>
      <c r="K19" s="50"/>
      <c r="L19" s="50"/>
      <c r="M19" s="50"/>
    </row>
    <row r="20" spans="2:12" ht="12.75">
      <c r="B20" s="46">
        <f t="shared" si="0"/>
        <v>9</v>
      </c>
      <c r="C20" s="47">
        <f t="shared" si="1"/>
        <v>40894</v>
      </c>
      <c r="D20" s="48">
        <f t="shared" si="2"/>
        <v>50000</v>
      </c>
      <c r="E20" s="48">
        <f t="shared" si="3"/>
        <v>125</v>
      </c>
      <c r="F20" s="48">
        <f t="shared" si="4"/>
        <v>0</v>
      </c>
      <c r="G20" s="48">
        <f t="shared" si="5"/>
        <v>8.33</v>
      </c>
      <c r="H20" s="48">
        <f t="shared" si="6"/>
        <v>133.33</v>
      </c>
      <c r="J20" s="48"/>
      <c r="K20" s="48"/>
      <c r="L20" s="48"/>
    </row>
    <row r="21" spans="2:12" ht="12.75">
      <c r="B21" s="46">
        <f t="shared" si="0"/>
        <v>10</v>
      </c>
      <c r="C21" s="47">
        <f t="shared" si="1"/>
        <v>40925</v>
      </c>
      <c r="D21" s="48">
        <f t="shared" si="2"/>
        <v>50000</v>
      </c>
      <c r="E21" s="48">
        <f t="shared" si="3"/>
        <v>125</v>
      </c>
      <c r="F21" s="48">
        <f t="shared" si="4"/>
        <v>0</v>
      </c>
      <c r="G21" s="48">
        <f t="shared" si="5"/>
        <v>8.33</v>
      </c>
      <c r="H21" s="48">
        <f t="shared" si="6"/>
        <v>133.33</v>
      </c>
      <c r="J21" s="48"/>
      <c r="K21" s="48"/>
      <c r="L21" s="48"/>
    </row>
    <row r="22" spans="2:12" ht="12.75">
      <c r="B22" s="46">
        <f t="shared" si="0"/>
        <v>11</v>
      </c>
      <c r="C22" s="47">
        <f t="shared" si="1"/>
        <v>40956</v>
      </c>
      <c r="D22" s="48">
        <f t="shared" si="2"/>
        <v>50000</v>
      </c>
      <c r="E22" s="48">
        <f t="shared" si="3"/>
        <v>125</v>
      </c>
      <c r="F22" s="48">
        <f t="shared" si="4"/>
        <v>0</v>
      </c>
      <c r="G22" s="48">
        <f t="shared" si="5"/>
        <v>8.33</v>
      </c>
      <c r="H22" s="48">
        <f t="shared" si="6"/>
        <v>133.33</v>
      </c>
      <c r="J22" s="48"/>
      <c r="K22" s="48"/>
      <c r="L22" s="48"/>
    </row>
    <row r="23" spans="2:12" ht="12.75">
      <c r="B23" s="46">
        <f t="shared" si="0"/>
        <v>12</v>
      </c>
      <c r="C23" s="47">
        <f t="shared" si="1"/>
        <v>40985</v>
      </c>
      <c r="D23" s="48">
        <f t="shared" si="2"/>
        <v>50000</v>
      </c>
      <c r="E23" s="48">
        <f t="shared" si="3"/>
        <v>125</v>
      </c>
      <c r="F23" s="48">
        <f t="shared" si="4"/>
        <v>0</v>
      </c>
      <c r="G23" s="48">
        <f t="shared" si="5"/>
        <v>8.33</v>
      </c>
      <c r="H23" s="48">
        <f t="shared" si="6"/>
        <v>133.33</v>
      </c>
      <c r="J23" s="48"/>
      <c r="K23" s="48"/>
      <c r="L23" s="48"/>
    </row>
    <row r="24" spans="2:12" ht="12.75">
      <c r="B24" s="46">
        <f t="shared" si="0"/>
        <v>13</v>
      </c>
      <c r="C24" s="47">
        <f t="shared" si="1"/>
        <v>41016</v>
      </c>
      <c r="D24" s="48">
        <f t="shared" si="2"/>
        <v>50000</v>
      </c>
      <c r="E24" s="48">
        <f t="shared" si="3"/>
        <v>125</v>
      </c>
      <c r="F24" s="48">
        <f t="shared" si="4"/>
        <v>320.19</v>
      </c>
      <c r="G24" s="48">
        <f t="shared" si="5"/>
        <v>8.33</v>
      </c>
      <c r="H24" s="48">
        <f t="shared" si="6"/>
        <v>453.52</v>
      </c>
      <c r="J24" s="48"/>
      <c r="K24" s="48"/>
      <c r="L24" s="48"/>
    </row>
    <row r="25" spans="2:12" ht="12.75">
      <c r="B25" s="46">
        <f t="shared" si="0"/>
        <v>14</v>
      </c>
      <c r="C25" s="47">
        <f t="shared" si="1"/>
        <v>41046</v>
      </c>
      <c r="D25" s="48">
        <f t="shared" si="2"/>
        <v>49679.81</v>
      </c>
      <c r="E25" s="48">
        <f t="shared" si="3"/>
        <v>124.2</v>
      </c>
      <c r="F25" s="48">
        <f t="shared" si="4"/>
        <v>320.99</v>
      </c>
      <c r="G25" s="48">
        <f t="shared" si="5"/>
        <v>8.33</v>
      </c>
      <c r="H25" s="48">
        <f t="shared" si="6"/>
        <v>453.52</v>
      </c>
      <c r="J25" s="48"/>
      <c r="K25" s="48"/>
      <c r="L25" s="48"/>
    </row>
    <row r="26" spans="2:12" ht="12.75">
      <c r="B26" s="46">
        <f t="shared" si="0"/>
        <v>15</v>
      </c>
      <c r="C26" s="47">
        <f t="shared" si="1"/>
        <v>41077</v>
      </c>
      <c r="D26" s="48">
        <f t="shared" si="2"/>
        <v>49358.82</v>
      </c>
      <c r="E26" s="48">
        <f t="shared" si="3"/>
        <v>123.4</v>
      </c>
      <c r="F26" s="48">
        <f t="shared" si="4"/>
        <v>321.78999999999996</v>
      </c>
      <c r="G26" s="48">
        <f t="shared" si="5"/>
        <v>8.33</v>
      </c>
      <c r="H26" s="48">
        <f t="shared" si="6"/>
        <v>453.5199999999999</v>
      </c>
      <c r="J26" s="48"/>
      <c r="K26" s="48"/>
      <c r="L26" s="48"/>
    </row>
    <row r="27" spans="2:12" ht="12.75">
      <c r="B27" s="46">
        <f t="shared" si="0"/>
        <v>16</v>
      </c>
      <c r="C27" s="47">
        <f t="shared" si="1"/>
        <v>41107</v>
      </c>
      <c r="D27" s="48">
        <f t="shared" si="2"/>
        <v>49037.03</v>
      </c>
      <c r="E27" s="48">
        <f t="shared" si="3"/>
        <v>122.59</v>
      </c>
      <c r="F27" s="48">
        <f t="shared" si="4"/>
        <v>322.6</v>
      </c>
      <c r="G27" s="48">
        <f t="shared" si="5"/>
        <v>8.33</v>
      </c>
      <c r="H27" s="48">
        <f t="shared" si="6"/>
        <v>453.52000000000004</v>
      </c>
      <c r="J27" s="48"/>
      <c r="K27" s="48"/>
      <c r="L27" s="48"/>
    </row>
    <row r="28" spans="2:12" ht="12.75">
      <c r="B28" s="46">
        <f t="shared" si="0"/>
        <v>17</v>
      </c>
      <c r="C28" s="47">
        <f t="shared" si="1"/>
        <v>41138</v>
      </c>
      <c r="D28" s="48">
        <f t="shared" si="2"/>
        <v>48714.43</v>
      </c>
      <c r="E28" s="48">
        <f t="shared" si="3"/>
        <v>121.79</v>
      </c>
      <c r="F28" s="48">
        <f t="shared" si="4"/>
        <v>323.4</v>
      </c>
      <c r="G28" s="48">
        <f t="shared" si="5"/>
        <v>8.33</v>
      </c>
      <c r="H28" s="48">
        <f t="shared" si="6"/>
        <v>453.52</v>
      </c>
      <c r="J28" s="48"/>
      <c r="K28" s="48"/>
      <c r="L28" s="48"/>
    </row>
    <row r="29" spans="2:12" ht="12.75">
      <c r="B29" s="46">
        <f t="shared" si="0"/>
        <v>18</v>
      </c>
      <c r="C29" s="47">
        <f t="shared" si="1"/>
        <v>41169</v>
      </c>
      <c r="D29" s="48">
        <f t="shared" si="2"/>
        <v>48391.03</v>
      </c>
      <c r="E29" s="48">
        <f t="shared" si="3"/>
        <v>120.98</v>
      </c>
      <c r="F29" s="48">
        <f t="shared" si="4"/>
        <v>324.21</v>
      </c>
      <c r="G29" s="48">
        <f t="shared" si="5"/>
        <v>8.33</v>
      </c>
      <c r="H29" s="48">
        <f t="shared" si="6"/>
        <v>453.52</v>
      </c>
      <c r="J29" s="48"/>
      <c r="K29" s="48"/>
      <c r="L29" s="48"/>
    </row>
    <row r="30" spans="2:12" ht="12.75">
      <c r="B30" s="46">
        <f t="shared" si="0"/>
        <v>19</v>
      </c>
      <c r="C30" s="47">
        <f t="shared" si="1"/>
        <v>41199</v>
      </c>
      <c r="D30" s="48">
        <f t="shared" si="2"/>
        <v>48066.82</v>
      </c>
      <c r="E30" s="48">
        <f t="shared" si="3"/>
        <v>120.17</v>
      </c>
      <c r="F30" s="48">
        <f t="shared" si="4"/>
        <v>325.02</v>
      </c>
      <c r="G30" s="48">
        <f t="shared" si="5"/>
        <v>8.33</v>
      </c>
      <c r="H30" s="48">
        <f t="shared" si="6"/>
        <v>453.52</v>
      </c>
      <c r="J30" s="48"/>
      <c r="K30" s="48"/>
      <c r="L30" s="48"/>
    </row>
    <row r="31" spans="2:12" ht="12.75">
      <c r="B31" s="46">
        <f t="shared" si="0"/>
        <v>20</v>
      </c>
      <c r="C31" s="47">
        <f t="shared" si="1"/>
        <v>41230</v>
      </c>
      <c r="D31" s="48">
        <f t="shared" si="2"/>
        <v>47741.8</v>
      </c>
      <c r="E31" s="48">
        <f t="shared" si="3"/>
        <v>119.35</v>
      </c>
      <c r="F31" s="48">
        <f t="shared" si="4"/>
        <v>325.84000000000003</v>
      </c>
      <c r="G31" s="48">
        <f t="shared" si="5"/>
        <v>8.33</v>
      </c>
      <c r="H31" s="48">
        <f t="shared" si="6"/>
        <v>453.52000000000004</v>
      </c>
      <c r="J31" s="48"/>
      <c r="K31" s="48"/>
      <c r="L31" s="48"/>
    </row>
    <row r="32" spans="2:12" ht="12.75">
      <c r="B32" s="46">
        <f t="shared" si="0"/>
        <v>21</v>
      </c>
      <c r="C32" s="47">
        <f t="shared" si="1"/>
        <v>41260</v>
      </c>
      <c r="D32" s="48">
        <f t="shared" si="2"/>
        <v>47415.96000000001</v>
      </c>
      <c r="E32" s="48">
        <f t="shared" si="3"/>
        <v>118.54</v>
      </c>
      <c r="F32" s="48">
        <f t="shared" si="4"/>
        <v>326.65</v>
      </c>
      <c r="G32" s="48">
        <f t="shared" si="5"/>
        <v>8.33</v>
      </c>
      <c r="H32" s="48">
        <f t="shared" si="6"/>
        <v>453.52</v>
      </c>
      <c r="J32" s="48"/>
      <c r="K32" s="48"/>
      <c r="L32" s="48"/>
    </row>
    <row r="33" spans="2:12" ht="12.75">
      <c r="B33" s="46">
        <f t="shared" si="0"/>
        <v>22</v>
      </c>
      <c r="C33" s="47">
        <f t="shared" si="1"/>
        <v>41291</v>
      </c>
      <c r="D33" s="48">
        <f t="shared" si="2"/>
        <v>47089.310000000005</v>
      </c>
      <c r="E33" s="48">
        <f t="shared" si="3"/>
        <v>117.72</v>
      </c>
      <c r="F33" s="48">
        <f t="shared" si="4"/>
        <v>327.47</v>
      </c>
      <c r="G33" s="48">
        <f t="shared" si="5"/>
        <v>8.33</v>
      </c>
      <c r="H33" s="48">
        <f t="shared" si="6"/>
        <v>453.52000000000004</v>
      </c>
      <c r="J33" s="48"/>
      <c r="K33" s="48"/>
      <c r="L33" s="48"/>
    </row>
    <row r="34" spans="2:12" ht="12.75">
      <c r="B34" s="46">
        <f t="shared" si="0"/>
        <v>23</v>
      </c>
      <c r="C34" s="47">
        <f t="shared" si="1"/>
        <v>41322</v>
      </c>
      <c r="D34" s="48">
        <f t="shared" si="2"/>
        <v>46761.840000000004</v>
      </c>
      <c r="E34" s="48">
        <f t="shared" si="3"/>
        <v>116.9</v>
      </c>
      <c r="F34" s="48">
        <f t="shared" si="4"/>
        <v>328.28999999999996</v>
      </c>
      <c r="G34" s="48">
        <f t="shared" si="5"/>
        <v>8.33</v>
      </c>
      <c r="H34" s="48">
        <f t="shared" si="6"/>
        <v>453.5199999999999</v>
      </c>
      <c r="J34" s="48"/>
      <c r="K34" s="48"/>
      <c r="L34" s="48"/>
    </row>
    <row r="35" spans="2:12" ht="12.75">
      <c r="B35" s="46">
        <f t="shared" si="0"/>
        <v>24</v>
      </c>
      <c r="C35" s="47">
        <f t="shared" si="1"/>
        <v>41350</v>
      </c>
      <c r="D35" s="48">
        <f t="shared" si="2"/>
        <v>46433.55</v>
      </c>
      <c r="E35" s="48">
        <f t="shared" si="3"/>
        <v>116.08</v>
      </c>
      <c r="F35" s="48">
        <f t="shared" si="4"/>
        <v>329.11</v>
      </c>
      <c r="G35" s="48">
        <f t="shared" si="5"/>
        <v>8.33</v>
      </c>
      <c r="H35" s="48">
        <f t="shared" si="6"/>
        <v>453.52</v>
      </c>
      <c r="J35" s="48"/>
      <c r="K35" s="48"/>
      <c r="L35" s="48"/>
    </row>
    <row r="36" spans="2:12" ht="12.75">
      <c r="B36" s="46">
        <f t="shared" si="0"/>
        <v>25</v>
      </c>
      <c r="C36" s="47">
        <f t="shared" si="1"/>
        <v>41381</v>
      </c>
      <c r="D36" s="48">
        <f t="shared" si="2"/>
        <v>46104.44</v>
      </c>
      <c r="E36" s="48">
        <f t="shared" si="3"/>
        <v>115.26</v>
      </c>
      <c r="F36" s="48">
        <f t="shared" si="4"/>
        <v>329.93</v>
      </c>
      <c r="G36" s="48">
        <f t="shared" si="5"/>
        <v>8.33</v>
      </c>
      <c r="H36" s="48">
        <f t="shared" si="6"/>
        <v>453.52</v>
      </c>
      <c r="J36" s="48"/>
      <c r="K36" s="48"/>
      <c r="L36" s="48"/>
    </row>
    <row r="37" spans="2:12" ht="12.75">
      <c r="B37" s="46">
        <f t="shared" si="0"/>
        <v>26</v>
      </c>
      <c r="C37" s="47">
        <f t="shared" si="1"/>
        <v>41411</v>
      </c>
      <c r="D37" s="48">
        <f t="shared" si="2"/>
        <v>45774.51</v>
      </c>
      <c r="E37" s="48">
        <f t="shared" si="3"/>
        <v>114.44</v>
      </c>
      <c r="F37" s="48">
        <f t="shared" si="4"/>
        <v>330.75</v>
      </c>
      <c r="G37" s="48">
        <f t="shared" si="5"/>
        <v>8.33</v>
      </c>
      <c r="H37" s="48">
        <f t="shared" si="6"/>
        <v>453.52</v>
      </c>
      <c r="J37" s="48"/>
      <c r="K37" s="48"/>
      <c r="L37" s="48"/>
    </row>
    <row r="38" spans="2:12" ht="12.75">
      <c r="B38" s="46">
        <f t="shared" si="0"/>
        <v>27</v>
      </c>
      <c r="C38" s="47">
        <f t="shared" si="1"/>
        <v>41442</v>
      </c>
      <c r="D38" s="48">
        <f t="shared" si="2"/>
        <v>45443.76</v>
      </c>
      <c r="E38" s="48">
        <f t="shared" si="3"/>
        <v>113.61</v>
      </c>
      <c r="F38" s="48">
        <f t="shared" si="4"/>
        <v>331.58</v>
      </c>
      <c r="G38" s="48">
        <f t="shared" si="5"/>
        <v>8.33</v>
      </c>
      <c r="H38" s="48">
        <f t="shared" si="6"/>
        <v>453.52</v>
      </c>
      <c r="J38" s="48"/>
      <c r="K38" s="48"/>
      <c r="L38" s="48"/>
    </row>
    <row r="39" spans="2:12" ht="12.75">
      <c r="B39" s="46">
        <f t="shared" si="0"/>
        <v>28</v>
      </c>
      <c r="C39" s="47">
        <f t="shared" si="1"/>
        <v>41472</v>
      </c>
      <c r="D39" s="48">
        <f t="shared" si="2"/>
        <v>45112.18</v>
      </c>
      <c r="E39" s="48">
        <f t="shared" si="3"/>
        <v>112.78</v>
      </c>
      <c r="F39" s="48">
        <f t="shared" si="4"/>
        <v>332.40999999999997</v>
      </c>
      <c r="G39" s="48">
        <f t="shared" si="5"/>
        <v>8.33</v>
      </c>
      <c r="H39" s="48">
        <f t="shared" si="6"/>
        <v>453.5199999999999</v>
      </c>
      <c r="J39" s="48"/>
      <c r="K39" s="48"/>
      <c r="L39" s="48"/>
    </row>
    <row r="40" spans="2:12" ht="12.75">
      <c r="B40" s="46">
        <f t="shared" si="0"/>
        <v>29</v>
      </c>
      <c r="C40" s="47">
        <f t="shared" si="1"/>
        <v>41503</v>
      </c>
      <c r="D40" s="48">
        <f t="shared" si="2"/>
        <v>44779.77</v>
      </c>
      <c r="E40" s="48">
        <f t="shared" si="3"/>
        <v>111.95</v>
      </c>
      <c r="F40" s="48">
        <f t="shared" si="4"/>
        <v>333.24</v>
      </c>
      <c r="G40" s="48">
        <f t="shared" si="5"/>
        <v>8.33</v>
      </c>
      <c r="H40" s="48">
        <f t="shared" si="6"/>
        <v>453.52</v>
      </c>
      <c r="J40" s="48"/>
      <c r="K40" s="48"/>
      <c r="L40" s="48"/>
    </row>
    <row r="41" spans="2:12" ht="12.75">
      <c r="B41" s="46">
        <f t="shared" si="0"/>
        <v>30</v>
      </c>
      <c r="C41" s="47">
        <f t="shared" si="1"/>
        <v>41534</v>
      </c>
      <c r="D41" s="48">
        <f t="shared" si="2"/>
        <v>44446.53</v>
      </c>
      <c r="E41" s="48">
        <f t="shared" si="3"/>
        <v>111.12</v>
      </c>
      <c r="F41" s="48">
        <f t="shared" si="4"/>
        <v>334.07</v>
      </c>
      <c r="G41" s="48">
        <f t="shared" si="5"/>
        <v>8.33</v>
      </c>
      <c r="H41" s="48">
        <f t="shared" si="6"/>
        <v>453.52</v>
      </c>
      <c r="J41" s="48"/>
      <c r="K41" s="48"/>
      <c r="L41" s="48"/>
    </row>
    <row r="42" spans="2:12" ht="12.75">
      <c r="B42" s="46">
        <f t="shared" si="0"/>
        <v>31</v>
      </c>
      <c r="C42" s="47">
        <f t="shared" si="1"/>
        <v>41564</v>
      </c>
      <c r="D42" s="48">
        <f t="shared" si="2"/>
        <v>44112.46</v>
      </c>
      <c r="E42" s="48">
        <f t="shared" si="3"/>
        <v>110.28</v>
      </c>
      <c r="F42" s="48">
        <f t="shared" si="4"/>
        <v>334.90999999999997</v>
      </c>
      <c r="G42" s="48">
        <f t="shared" si="5"/>
        <v>8.33</v>
      </c>
      <c r="H42" s="48">
        <f t="shared" si="6"/>
        <v>453.5199999999999</v>
      </c>
      <c r="J42" s="48"/>
      <c r="K42" s="48"/>
      <c r="L42" s="48"/>
    </row>
    <row r="43" spans="2:12" ht="12.75">
      <c r="B43" s="46">
        <f t="shared" si="0"/>
        <v>32</v>
      </c>
      <c r="C43" s="47">
        <f t="shared" si="1"/>
        <v>41595</v>
      </c>
      <c r="D43" s="48">
        <f t="shared" si="2"/>
        <v>43777.549999999996</v>
      </c>
      <c r="E43" s="48">
        <f t="shared" si="3"/>
        <v>109.44</v>
      </c>
      <c r="F43" s="48">
        <f t="shared" si="4"/>
        <v>335.75</v>
      </c>
      <c r="G43" s="48">
        <f t="shared" si="5"/>
        <v>8.33</v>
      </c>
      <c r="H43" s="48">
        <f t="shared" si="6"/>
        <v>453.52</v>
      </c>
      <c r="J43" s="48"/>
      <c r="K43" s="48"/>
      <c r="L43" s="48"/>
    </row>
    <row r="44" spans="2:12" ht="12.75">
      <c r="B44" s="46">
        <f t="shared" si="0"/>
        <v>33</v>
      </c>
      <c r="C44" s="47">
        <f t="shared" si="1"/>
        <v>41625</v>
      </c>
      <c r="D44" s="48">
        <f t="shared" si="2"/>
        <v>43441.799999999996</v>
      </c>
      <c r="E44" s="48">
        <f t="shared" si="3"/>
        <v>108.6</v>
      </c>
      <c r="F44" s="48">
        <f t="shared" si="4"/>
        <v>336.59000000000003</v>
      </c>
      <c r="G44" s="48">
        <f t="shared" si="5"/>
        <v>8.33</v>
      </c>
      <c r="H44" s="48">
        <f t="shared" si="6"/>
        <v>453.52000000000004</v>
      </c>
      <c r="J44" s="48"/>
      <c r="K44" s="48"/>
      <c r="L44" s="48"/>
    </row>
    <row r="45" spans="2:12" ht="12.75">
      <c r="B45" s="46">
        <f t="shared" si="0"/>
        <v>34</v>
      </c>
      <c r="C45" s="47">
        <f t="shared" si="1"/>
        <v>41656</v>
      </c>
      <c r="D45" s="48">
        <f t="shared" si="2"/>
        <v>43105.21</v>
      </c>
      <c r="E45" s="48">
        <f t="shared" si="3"/>
        <v>107.76</v>
      </c>
      <c r="F45" s="48">
        <f t="shared" si="4"/>
        <v>337.43</v>
      </c>
      <c r="G45" s="48">
        <f t="shared" si="5"/>
        <v>8.33</v>
      </c>
      <c r="H45" s="48">
        <f t="shared" si="6"/>
        <v>453.52</v>
      </c>
      <c r="J45" s="48"/>
      <c r="K45" s="48"/>
      <c r="L45" s="48"/>
    </row>
    <row r="46" spans="2:12" ht="12.75">
      <c r="B46" s="46">
        <f t="shared" si="0"/>
        <v>35</v>
      </c>
      <c r="C46" s="47">
        <f t="shared" si="1"/>
        <v>41687</v>
      </c>
      <c r="D46" s="48">
        <f t="shared" si="2"/>
        <v>42767.78</v>
      </c>
      <c r="E46" s="48">
        <f t="shared" si="3"/>
        <v>106.92</v>
      </c>
      <c r="F46" s="48">
        <f t="shared" si="4"/>
        <v>338.27</v>
      </c>
      <c r="G46" s="48">
        <f t="shared" si="5"/>
        <v>8.33</v>
      </c>
      <c r="H46" s="48">
        <f t="shared" si="6"/>
        <v>453.52</v>
      </c>
      <c r="J46" s="48"/>
      <c r="K46" s="48"/>
      <c r="L46" s="48"/>
    </row>
    <row r="47" spans="2:12" ht="12.75">
      <c r="B47" s="46">
        <f t="shared" si="0"/>
        <v>36</v>
      </c>
      <c r="C47" s="47">
        <f t="shared" si="1"/>
        <v>41715</v>
      </c>
      <c r="D47" s="48">
        <f t="shared" si="2"/>
        <v>42429.51</v>
      </c>
      <c r="E47" s="48">
        <f t="shared" si="3"/>
        <v>106.07</v>
      </c>
      <c r="F47" s="48">
        <f t="shared" si="4"/>
        <v>339.12</v>
      </c>
      <c r="G47" s="48">
        <f t="shared" si="5"/>
        <v>8.33</v>
      </c>
      <c r="H47" s="48">
        <f t="shared" si="6"/>
        <v>453.52</v>
      </c>
      <c r="J47" s="48"/>
      <c r="K47" s="48"/>
      <c r="L47" s="48"/>
    </row>
    <row r="48" spans="2:12" ht="12.75">
      <c r="B48" s="46">
        <f t="shared" si="0"/>
        <v>37</v>
      </c>
      <c r="C48" s="47">
        <f t="shared" si="1"/>
        <v>41746</v>
      </c>
      <c r="D48" s="48">
        <f t="shared" si="2"/>
        <v>42090.39</v>
      </c>
      <c r="E48" s="48">
        <f t="shared" si="3"/>
        <v>105.23</v>
      </c>
      <c r="F48" s="48">
        <f t="shared" si="4"/>
        <v>339.96</v>
      </c>
      <c r="G48" s="48">
        <f t="shared" si="5"/>
        <v>8.33</v>
      </c>
      <c r="H48" s="48">
        <f t="shared" si="6"/>
        <v>453.52</v>
      </c>
      <c r="J48" s="48"/>
      <c r="K48" s="48"/>
      <c r="L48" s="48"/>
    </row>
    <row r="49" spans="2:12" ht="12.75">
      <c r="B49" s="46">
        <f t="shared" si="0"/>
        <v>38</v>
      </c>
      <c r="C49" s="47">
        <f t="shared" si="1"/>
        <v>41776</v>
      </c>
      <c r="D49" s="48">
        <f t="shared" si="2"/>
        <v>41750.43</v>
      </c>
      <c r="E49" s="48">
        <f t="shared" si="3"/>
        <v>104.38</v>
      </c>
      <c r="F49" s="48">
        <f t="shared" si="4"/>
        <v>340.81</v>
      </c>
      <c r="G49" s="48">
        <f t="shared" si="5"/>
        <v>8.33</v>
      </c>
      <c r="H49" s="48">
        <f t="shared" si="6"/>
        <v>453.52</v>
      </c>
      <c r="J49" s="48"/>
      <c r="K49" s="48"/>
      <c r="L49" s="48"/>
    </row>
    <row r="50" spans="2:12" ht="12.75">
      <c r="B50" s="46">
        <f t="shared" si="0"/>
        <v>39</v>
      </c>
      <c r="C50" s="47">
        <f t="shared" si="1"/>
        <v>41807</v>
      </c>
      <c r="D50" s="48">
        <f t="shared" si="2"/>
        <v>41409.62</v>
      </c>
      <c r="E50" s="48">
        <f t="shared" si="3"/>
        <v>103.52</v>
      </c>
      <c r="F50" s="48">
        <f t="shared" si="4"/>
        <v>341.67</v>
      </c>
      <c r="G50" s="48">
        <f t="shared" si="5"/>
        <v>8.33</v>
      </c>
      <c r="H50" s="48">
        <f t="shared" si="6"/>
        <v>453.52</v>
      </c>
      <c r="J50" s="48"/>
      <c r="K50" s="48"/>
      <c r="L50" s="48"/>
    </row>
    <row r="51" spans="2:12" ht="12.75">
      <c r="B51" s="46">
        <f t="shared" si="0"/>
        <v>40</v>
      </c>
      <c r="C51" s="47">
        <f t="shared" si="1"/>
        <v>41837</v>
      </c>
      <c r="D51" s="48">
        <f t="shared" si="2"/>
        <v>41067.950000000004</v>
      </c>
      <c r="E51" s="48">
        <f t="shared" si="3"/>
        <v>102.67</v>
      </c>
      <c r="F51" s="48">
        <f t="shared" si="4"/>
        <v>342.52</v>
      </c>
      <c r="G51" s="48">
        <f t="shared" si="5"/>
        <v>8.33</v>
      </c>
      <c r="H51" s="48">
        <f t="shared" si="6"/>
        <v>453.52</v>
      </c>
      <c r="J51" s="48"/>
      <c r="K51" s="48"/>
      <c r="L51" s="48"/>
    </row>
    <row r="52" spans="2:12" ht="12.75">
      <c r="B52" s="46">
        <f t="shared" si="0"/>
        <v>41</v>
      </c>
      <c r="C52" s="47">
        <f t="shared" si="1"/>
        <v>41868</v>
      </c>
      <c r="D52" s="48">
        <f t="shared" si="2"/>
        <v>40725.43000000001</v>
      </c>
      <c r="E52" s="48">
        <f t="shared" si="3"/>
        <v>101.81</v>
      </c>
      <c r="F52" s="48">
        <f t="shared" si="4"/>
        <v>343.38</v>
      </c>
      <c r="G52" s="48">
        <f t="shared" si="5"/>
        <v>8.33</v>
      </c>
      <c r="H52" s="48">
        <f t="shared" si="6"/>
        <v>453.52</v>
      </c>
      <c r="J52" s="48"/>
      <c r="K52" s="48"/>
      <c r="L52" s="48"/>
    </row>
    <row r="53" spans="2:12" ht="12.75">
      <c r="B53" s="46">
        <f t="shared" si="0"/>
        <v>42</v>
      </c>
      <c r="C53" s="47">
        <f t="shared" si="1"/>
        <v>41899</v>
      </c>
      <c r="D53" s="48">
        <f t="shared" si="2"/>
        <v>40382.05000000001</v>
      </c>
      <c r="E53" s="48">
        <f t="shared" si="3"/>
        <v>100.96</v>
      </c>
      <c r="F53" s="48">
        <f t="shared" si="4"/>
        <v>344.23</v>
      </c>
      <c r="G53" s="48">
        <f t="shared" si="5"/>
        <v>8.33</v>
      </c>
      <c r="H53" s="48">
        <f t="shared" si="6"/>
        <v>453.52</v>
      </c>
      <c r="J53" s="48"/>
      <c r="K53" s="48"/>
      <c r="L53" s="48"/>
    </row>
    <row r="54" spans="2:12" ht="12.75">
      <c r="B54" s="46">
        <f t="shared" si="0"/>
        <v>43</v>
      </c>
      <c r="C54" s="47">
        <f t="shared" si="1"/>
        <v>41929</v>
      </c>
      <c r="D54" s="48">
        <f t="shared" si="2"/>
        <v>40037.82000000001</v>
      </c>
      <c r="E54" s="48">
        <f t="shared" si="3"/>
        <v>100.09</v>
      </c>
      <c r="F54" s="48">
        <f t="shared" si="4"/>
        <v>345.1</v>
      </c>
      <c r="G54" s="48">
        <f t="shared" si="5"/>
        <v>8.33</v>
      </c>
      <c r="H54" s="48">
        <f t="shared" si="6"/>
        <v>453.52000000000004</v>
      </c>
      <c r="J54" s="48"/>
      <c r="K54" s="48"/>
      <c r="L54" s="48"/>
    </row>
    <row r="55" spans="2:12" ht="12.75">
      <c r="B55" s="46">
        <f t="shared" si="0"/>
        <v>44</v>
      </c>
      <c r="C55" s="47">
        <f t="shared" si="1"/>
        <v>41960</v>
      </c>
      <c r="D55" s="48">
        <f t="shared" si="2"/>
        <v>39692.72000000001</v>
      </c>
      <c r="E55" s="48">
        <f t="shared" si="3"/>
        <v>99.23</v>
      </c>
      <c r="F55" s="48">
        <f t="shared" si="4"/>
        <v>345.96</v>
      </c>
      <c r="G55" s="48">
        <f t="shared" si="5"/>
        <v>8.33</v>
      </c>
      <c r="H55" s="48">
        <f t="shared" si="6"/>
        <v>453.52</v>
      </c>
      <c r="J55" s="48"/>
      <c r="K55" s="48"/>
      <c r="L55" s="48"/>
    </row>
    <row r="56" spans="2:12" ht="12.75">
      <c r="B56" s="46">
        <f t="shared" si="0"/>
        <v>45</v>
      </c>
      <c r="C56" s="47">
        <f t="shared" si="1"/>
        <v>41990</v>
      </c>
      <c r="D56" s="48">
        <f t="shared" si="2"/>
        <v>39346.76000000001</v>
      </c>
      <c r="E56" s="48">
        <f t="shared" si="3"/>
        <v>98.37</v>
      </c>
      <c r="F56" s="48">
        <f t="shared" si="4"/>
        <v>346.82</v>
      </c>
      <c r="G56" s="48">
        <f t="shared" si="5"/>
        <v>8.33</v>
      </c>
      <c r="H56" s="48">
        <f t="shared" si="6"/>
        <v>453.52</v>
      </c>
      <c r="J56" s="48"/>
      <c r="K56" s="48"/>
      <c r="L56" s="48"/>
    </row>
    <row r="57" spans="2:12" ht="12.75">
      <c r="B57" s="46">
        <f t="shared" si="0"/>
        <v>46</v>
      </c>
      <c r="C57" s="47">
        <f t="shared" si="1"/>
        <v>42021</v>
      </c>
      <c r="D57" s="48">
        <f t="shared" si="2"/>
        <v>38999.94000000001</v>
      </c>
      <c r="E57" s="48">
        <f t="shared" si="3"/>
        <v>97.5</v>
      </c>
      <c r="F57" s="48">
        <f t="shared" si="4"/>
        <v>347.69</v>
      </c>
      <c r="G57" s="48">
        <f t="shared" si="5"/>
        <v>8.33</v>
      </c>
      <c r="H57" s="48">
        <f t="shared" si="6"/>
        <v>453.52</v>
      </c>
      <c r="J57" s="48"/>
      <c r="K57" s="48"/>
      <c r="L57" s="48"/>
    </row>
    <row r="58" spans="2:12" ht="12.75">
      <c r="B58" s="46">
        <f t="shared" si="0"/>
        <v>47</v>
      </c>
      <c r="C58" s="47">
        <f t="shared" si="1"/>
        <v>42052</v>
      </c>
      <c r="D58" s="48">
        <f t="shared" si="2"/>
        <v>38652.25000000001</v>
      </c>
      <c r="E58" s="48">
        <f t="shared" si="3"/>
        <v>96.63</v>
      </c>
      <c r="F58" s="48">
        <f t="shared" si="4"/>
        <v>348.56</v>
      </c>
      <c r="G58" s="48">
        <f t="shared" si="5"/>
        <v>8.33</v>
      </c>
      <c r="H58" s="48">
        <f t="shared" si="6"/>
        <v>453.52</v>
      </c>
      <c r="J58" s="48"/>
      <c r="K58" s="48"/>
      <c r="L58" s="48"/>
    </row>
    <row r="59" spans="2:12" ht="12.75">
      <c r="B59" s="46">
        <f t="shared" si="0"/>
        <v>48</v>
      </c>
      <c r="C59" s="47">
        <f t="shared" si="1"/>
        <v>42080</v>
      </c>
      <c r="D59" s="48">
        <f t="shared" si="2"/>
        <v>38303.69000000001</v>
      </c>
      <c r="E59" s="48">
        <f t="shared" si="3"/>
        <v>95.76</v>
      </c>
      <c r="F59" s="48">
        <f t="shared" si="4"/>
        <v>349.43</v>
      </c>
      <c r="G59" s="48">
        <f t="shared" si="5"/>
        <v>8.33</v>
      </c>
      <c r="H59" s="48">
        <f t="shared" si="6"/>
        <v>453.52</v>
      </c>
      <c r="J59" s="48"/>
      <c r="K59" s="48"/>
      <c r="L59" s="48"/>
    </row>
    <row r="60" spans="2:12" ht="12.75">
      <c r="B60" s="46">
        <f t="shared" si="0"/>
        <v>49</v>
      </c>
      <c r="C60" s="47">
        <f t="shared" si="1"/>
        <v>42111</v>
      </c>
      <c r="D60" s="48">
        <f t="shared" si="2"/>
        <v>37954.26000000001</v>
      </c>
      <c r="E60" s="48">
        <f t="shared" si="3"/>
        <v>94.89</v>
      </c>
      <c r="F60" s="48">
        <f t="shared" si="4"/>
        <v>350.3</v>
      </c>
      <c r="G60" s="48">
        <f t="shared" si="5"/>
        <v>8.33</v>
      </c>
      <c r="H60" s="48">
        <f t="shared" si="6"/>
        <v>453.52</v>
      </c>
      <c r="J60" s="48"/>
      <c r="K60" s="48"/>
      <c r="L60" s="48"/>
    </row>
    <row r="61" spans="2:12" ht="12.75">
      <c r="B61" s="46">
        <f t="shared" si="0"/>
        <v>50</v>
      </c>
      <c r="C61" s="47">
        <f t="shared" si="1"/>
        <v>42141</v>
      </c>
      <c r="D61" s="48">
        <f t="shared" si="2"/>
        <v>37603.96000000001</v>
      </c>
      <c r="E61" s="48">
        <f t="shared" si="3"/>
        <v>94.01</v>
      </c>
      <c r="F61" s="48">
        <f t="shared" si="4"/>
        <v>351.18</v>
      </c>
      <c r="G61" s="48">
        <f t="shared" si="5"/>
        <v>8.33</v>
      </c>
      <c r="H61" s="48">
        <f t="shared" si="6"/>
        <v>453.52</v>
      </c>
      <c r="J61" s="48"/>
      <c r="K61" s="48"/>
      <c r="L61" s="48"/>
    </row>
    <row r="62" spans="2:12" ht="12.75">
      <c r="B62" s="46">
        <f t="shared" si="0"/>
        <v>51</v>
      </c>
      <c r="C62" s="47">
        <f t="shared" si="1"/>
        <v>42172</v>
      </c>
      <c r="D62" s="48">
        <f t="shared" si="2"/>
        <v>37252.780000000006</v>
      </c>
      <c r="E62" s="48">
        <f t="shared" si="3"/>
        <v>93.13</v>
      </c>
      <c r="F62" s="48">
        <f t="shared" si="4"/>
        <v>352.06</v>
      </c>
      <c r="G62" s="48">
        <f t="shared" si="5"/>
        <v>8.33</v>
      </c>
      <c r="H62" s="48">
        <f t="shared" si="6"/>
        <v>453.52</v>
      </c>
      <c r="J62" s="48"/>
      <c r="K62" s="48"/>
      <c r="L62" s="48"/>
    </row>
    <row r="63" spans="2:12" ht="12.75">
      <c r="B63" s="46">
        <f t="shared" si="0"/>
        <v>52</v>
      </c>
      <c r="C63" s="47">
        <f t="shared" si="1"/>
        <v>42202</v>
      </c>
      <c r="D63" s="48">
        <f t="shared" si="2"/>
        <v>36900.72000000001</v>
      </c>
      <c r="E63" s="48">
        <f t="shared" si="3"/>
        <v>92.25</v>
      </c>
      <c r="F63" s="48">
        <f t="shared" si="4"/>
        <v>352.94</v>
      </c>
      <c r="G63" s="48">
        <f t="shared" si="5"/>
        <v>8.33</v>
      </c>
      <c r="H63" s="48">
        <f t="shared" si="6"/>
        <v>453.52</v>
      </c>
      <c r="J63" s="48"/>
      <c r="K63" s="48"/>
      <c r="L63" s="48"/>
    </row>
    <row r="64" spans="2:12" ht="12.75">
      <c r="B64" s="46">
        <f t="shared" si="0"/>
        <v>53</v>
      </c>
      <c r="C64" s="47">
        <f t="shared" si="1"/>
        <v>42233</v>
      </c>
      <c r="D64" s="48">
        <f t="shared" si="2"/>
        <v>36547.780000000006</v>
      </c>
      <c r="E64" s="48">
        <f t="shared" si="3"/>
        <v>91.37</v>
      </c>
      <c r="F64" s="48">
        <f t="shared" si="4"/>
        <v>353.82</v>
      </c>
      <c r="G64" s="48">
        <f t="shared" si="5"/>
        <v>8.33</v>
      </c>
      <c r="H64" s="48">
        <f t="shared" si="6"/>
        <v>453.52</v>
      </c>
      <c r="J64" s="48"/>
      <c r="K64" s="48"/>
      <c r="L64" s="48"/>
    </row>
    <row r="65" spans="2:12" ht="12.75">
      <c r="B65" s="46">
        <f t="shared" si="0"/>
        <v>54</v>
      </c>
      <c r="C65" s="47">
        <f t="shared" si="1"/>
        <v>42264</v>
      </c>
      <c r="D65" s="48">
        <f t="shared" si="2"/>
        <v>36193.96000000001</v>
      </c>
      <c r="E65" s="48">
        <f t="shared" si="3"/>
        <v>90.48</v>
      </c>
      <c r="F65" s="48">
        <f t="shared" si="4"/>
        <v>354.71</v>
      </c>
      <c r="G65" s="48">
        <f t="shared" si="5"/>
        <v>8.33</v>
      </c>
      <c r="H65" s="48">
        <f t="shared" si="6"/>
        <v>453.52</v>
      </c>
      <c r="J65" s="48"/>
      <c r="K65" s="48"/>
      <c r="L65" s="48"/>
    </row>
    <row r="66" spans="2:12" ht="12.75">
      <c r="B66" s="46">
        <f t="shared" si="0"/>
        <v>55</v>
      </c>
      <c r="C66" s="47">
        <f t="shared" si="1"/>
        <v>42294</v>
      </c>
      <c r="D66" s="48">
        <f t="shared" si="2"/>
        <v>35839.25000000001</v>
      </c>
      <c r="E66" s="48">
        <f t="shared" si="3"/>
        <v>89.6</v>
      </c>
      <c r="F66" s="48">
        <f t="shared" si="4"/>
        <v>355.59000000000003</v>
      </c>
      <c r="G66" s="48">
        <f t="shared" si="5"/>
        <v>8.33</v>
      </c>
      <c r="H66" s="48">
        <f t="shared" si="6"/>
        <v>453.52000000000004</v>
      </c>
      <c r="J66" s="48"/>
      <c r="K66" s="48"/>
      <c r="L66" s="48"/>
    </row>
    <row r="67" spans="2:12" ht="12.75">
      <c r="B67" s="46">
        <f t="shared" si="0"/>
        <v>56</v>
      </c>
      <c r="C67" s="47">
        <f t="shared" si="1"/>
        <v>42325</v>
      </c>
      <c r="D67" s="48">
        <f t="shared" si="2"/>
        <v>35483.66000000001</v>
      </c>
      <c r="E67" s="48">
        <f t="shared" si="3"/>
        <v>88.71</v>
      </c>
      <c r="F67" s="48">
        <f t="shared" si="4"/>
        <v>356.48</v>
      </c>
      <c r="G67" s="48">
        <f t="shared" si="5"/>
        <v>8.33</v>
      </c>
      <c r="H67" s="48">
        <f t="shared" si="6"/>
        <v>453.52</v>
      </c>
      <c r="J67" s="48"/>
      <c r="K67" s="48"/>
      <c r="L67" s="48"/>
    </row>
    <row r="68" spans="2:12" ht="12.75">
      <c r="B68" s="46">
        <f t="shared" si="0"/>
        <v>57</v>
      </c>
      <c r="C68" s="47">
        <f t="shared" si="1"/>
        <v>42355</v>
      </c>
      <c r="D68" s="48">
        <f t="shared" si="2"/>
        <v>35127.18000000001</v>
      </c>
      <c r="E68" s="48">
        <f t="shared" si="3"/>
        <v>87.82</v>
      </c>
      <c r="F68" s="48">
        <f t="shared" si="4"/>
        <v>357.37</v>
      </c>
      <c r="G68" s="48">
        <f t="shared" si="5"/>
        <v>8.33</v>
      </c>
      <c r="H68" s="48">
        <f t="shared" si="6"/>
        <v>453.52</v>
      </c>
      <c r="J68" s="48"/>
      <c r="K68" s="48"/>
      <c r="L68" s="48"/>
    </row>
    <row r="69" spans="2:12" ht="12.75">
      <c r="B69" s="46">
        <f t="shared" si="0"/>
        <v>58</v>
      </c>
      <c r="C69" s="47">
        <f t="shared" si="1"/>
        <v>42386</v>
      </c>
      <c r="D69" s="48">
        <f t="shared" si="2"/>
        <v>34769.810000000005</v>
      </c>
      <c r="E69" s="48">
        <f t="shared" si="3"/>
        <v>86.92</v>
      </c>
      <c r="F69" s="48">
        <f t="shared" si="4"/>
        <v>358.27</v>
      </c>
      <c r="G69" s="48">
        <f t="shared" si="5"/>
        <v>8.33</v>
      </c>
      <c r="H69" s="48">
        <f t="shared" si="6"/>
        <v>453.52</v>
      </c>
      <c r="J69" s="48"/>
      <c r="K69" s="48"/>
      <c r="L69" s="48"/>
    </row>
    <row r="70" spans="2:12" ht="12.75">
      <c r="B70" s="46">
        <f t="shared" si="0"/>
        <v>59</v>
      </c>
      <c r="C70" s="47">
        <f t="shared" si="1"/>
        <v>42417</v>
      </c>
      <c r="D70" s="48">
        <f t="shared" si="2"/>
        <v>34411.54000000001</v>
      </c>
      <c r="E70" s="48">
        <f t="shared" si="3"/>
        <v>86.03</v>
      </c>
      <c r="F70" s="48">
        <f t="shared" si="4"/>
        <v>359.15999999999997</v>
      </c>
      <c r="G70" s="48">
        <f t="shared" si="5"/>
        <v>8.33</v>
      </c>
      <c r="H70" s="48">
        <f t="shared" si="6"/>
        <v>453.5199999999999</v>
      </c>
      <c r="J70" s="48"/>
      <c r="K70" s="48"/>
      <c r="L70" s="48"/>
    </row>
    <row r="71" spans="2:12" ht="12.75">
      <c r="B71" s="46">
        <f t="shared" si="0"/>
        <v>60</v>
      </c>
      <c r="C71" s="47">
        <f t="shared" si="1"/>
        <v>42446</v>
      </c>
      <c r="D71" s="48">
        <f t="shared" si="2"/>
        <v>34052.380000000005</v>
      </c>
      <c r="E71" s="48">
        <f t="shared" si="3"/>
        <v>85.13</v>
      </c>
      <c r="F71" s="48">
        <f t="shared" si="4"/>
        <v>360.06</v>
      </c>
      <c r="G71" s="48">
        <f t="shared" si="5"/>
        <v>8.33</v>
      </c>
      <c r="H71" s="48">
        <f t="shared" si="6"/>
        <v>453.52</v>
      </c>
      <c r="J71" s="48"/>
      <c r="K71" s="48"/>
      <c r="L71" s="48"/>
    </row>
    <row r="72" spans="2:12" ht="12.75">
      <c r="B72" s="46">
        <f t="shared" si="0"/>
        <v>61</v>
      </c>
      <c r="C72" s="47">
        <f t="shared" si="1"/>
        <v>42477</v>
      </c>
      <c r="D72" s="48">
        <f t="shared" si="2"/>
        <v>33692.32000000001</v>
      </c>
      <c r="E72" s="48">
        <f t="shared" si="3"/>
        <v>84.23</v>
      </c>
      <c r="F72" s="48">
        <f t="shared" si="4"/>
        <v>360.96</v>
      </c>
      <c r="G72" s="48">
        <f t="shared" si="5"/>
        <v>8.33</v>
      </c>
      <c r="H72" s="48">
        <f t="shared" si="6"/>
        <v>453.52</v>
      </c>
      <c r="J72" s="48"/>
      <c r="K72" s="48"/>
      <c r="L72" s="48"/>
    </row>
    <row r="73" spans="2:12" ht="12.75">
      <c r="B73" s="46">
        <f t="shared" si="0"/>
        <v>62</v>
      </c>
      <c r="C73" s="47">
        <f t="shared" si="1"/>
        <v>42507</v>
      </c>
      <c r="D73" s="48">
        <f t="shared" si="2"/>
        <v>33331.36000000001</v>
      </c>
      <c r="E73" s="48">
        <f t="shared" si="3"/>
        <v>83.33</v>
      </c>
      <c r="F73" s="48">
        <f t="shared" si="4"/>
        <v>361.86</v>
      </c>
      <c r="G73" s="48">
        <f t="shared" si="5"/>
        <v>8.33</v>
      </c>
      <c r="H73" s="48">
        <f t="shared" si="6"/>
        <v>453.52</v>
      </c>
      <c r="J73" s="48"/>
      <c r="K73" s="48"/>
      <c r="L73" s="48"/>
    </row>
    <row r="74" spans="2:12" ht="12.75">
      <c r="B74" s="46">
        <f t="shared" si="0"/>
        <v>63</v>
      </c>
      <c r="C74" s="47">
        <f t="shared" si="1"/>
        <v>42538</v>
      </c>
      <c r="D74" s="48">
        <f t="shared" si="2"/>
        <v>32969.50000000001</v>
      </c>
      <c r="E74" s="48">
        <f t="shared" si="3"/>
        <v>82.42</v>
      </c>
      <c r="F74" s="48">
        <f t="shared" si="4"/>
        <v>362.77</v>
      </c>
      <c r="G74" s="48">
        <f t="shared" si="5"/>
        <v>8.33</v>
      </c>
      <c r="H74" s="48">
        <f t="shared" si="6"/>
        <v>453.52</v>
      </c>
      <c r="J74" s="48"/>
      <c r="K74" s="48"/>
      <c r="L74" s="48"/>
    </row>
    <row r="75" spans="2:12" ht="12.75">
      <c r="B75" s="46">
        <f t="shared" si="0"/>
        <v>64</v>
      </c>
      <c r="C75" s="47">
        <f t="shared" si="1"/>
        <v>42568</v>
      </c>
      <c r="D75" s="48">
        <f t="shared" si="2"/>
        <v>32606.730000000007</v>
      </c>
      <c r="E75" s="48">
        <f t="shared" si="3"/>
        <v>81.52</v>
      </c>
      <c r="F75" s="48">
        <f t="shared" si="4"/>
        <v>363.67</v>
      </c>
      <c r="G75" s="48">
        <f t="shared" si="5"/>
        <v>8.33</v>
      </c>
      <c r="H75" s="48">
        <f t="shared" si="6"/>
        <v>453.52</v>
      </c>
      <c r="J75" s="48"/>
      <c r="K75" s="48"/>
      <c r="L75" s="48"/>
    </row>
    <row r="76" spans="2:12" ht="12.75">
      <c r="B76" s="46">
        <f aca="true" t="shared" si="7" ref="B76:B139">IF(B75&lt;$L$3,B75+1,"-")</f>
        <v>65</v>
      </c>
      <c r="C76" s="47">
        <f aca="true" t="shared" si="8" ref="C76:C139">IF(ISNUMBER(B76),MIN(DATE(YEAR($C$11),MONTH($C$11)+B76*12/$P$5,DAY($C$11)),DATE(YEAR($C$11),MONTH($C$11)+1+B76*12/$P$5,1)-1),"")</f>
        <v>42599</v>
      </c>
      <c r="D76" s="48">
        <f aca="true" t="shared" si="9" ref="D76:D139">IF(ISNUMBER(B76),D75-F75,"")</f>
        <v>32243.06000000001</v>
      </c>
      <c r="E76" s="48">
        <f aca="true" t="shared" si="10" ref="E76:E139">IF(ISNUMBER(B76),ROUND(D76*$L$7,$R$6),"")</f>
        <v>80.61</v>
      </c>
      <c r="F76" s="48">
        <f aca="true" t="shared" si="11" ref="F76:F139">IF(ISNUMBER(B76),IF(B76=$L$3,D76,IF(B76&gt;$L$4,$H$3-E76,0)),"")</f>
        <v>364.58</v>
      </c>
      <c r="G76" s="48">
        <f aca="true" t="shared" si="12" ref="G76:G139">IF(ISNUMBER(B76),$H$4,"")</f>
        <v>8.33</v>
      </c>
      <c r="H76" s="48">
        <f aca="true" t="shared" si="13" ref="H76:H139">IF(ISNUMBER(B76),E76+F76+G76,"")</f>
        <v>453.52</v>
      </c>
      <c r="J76" s="48"/>
      <c r="K76" s="48"/>
      <c r="L76" s="48"/>
    </row>
    <row r="77" spans="2:12" ht="12.75">
      <c r="B77" s="46">
        <f t="shared" si="7"/>
        <v>66</v>
      </c>
      <c r="C77" s="47">
        <f t="shared" si="8"/>
        <v>42630</v>
      </c>
      <c r="D77" s="48">
        <f t="shared" si="9"/>
        <v>31878.480000000007</v>
      </c>
      <c r="E77" s="48">
        <f t="shared" si="10"/>
        <v>79.7</v>
      </c>
      <c r="F77" s="48">
        <f t="shared" si="11"/>
        <v>365.49</v>
      </c>
      <c r="G77" s="48">
        <f t="shared" si="12"/>
        <v>8.33</v>
      </c>
      <c r="H77" s="48">
        <f t="shared" si="13"/>
        <v>453.52</v>
      </c>
      <c r="J77" s="48"/>
      <c r="K77" s="48"/>
      <c r="L77" s="48"/>
    </row>
    <row r="78" spans="2:12" ht="12.75">
      <c r="B78" s="46">
        <f t="shared" si="7"/>
        <v>67</v>
      </c>
      <c r="C78" s="47">
        <f t="shared" si="8"/>
        <v>42660</v>
      </c>
      <c r="D78" s="48">
        <f t="shared" si="9"/>
        <v>31512.990000000005</v>
      </c>
      <c r="E78" s="48">
        <f t="shared" si="10"/>
        <v>78.78</v>
      </c>
      <c r="F78" s="48">
        <f t="shared" si="11"/>
        <v>366.40999999999997</v>
      </c>
      <c r="G78" s="48">
        <f t="shared" si="12"/>
        <v>8.33</v>
      </c>
      <c r="H78" s="48">
        <f t="shared" si="13"/>
        <v>453.5199999999999</v>
      </c>
      <c r="J78" s="48"/>
      <c r="K78" s="48"/>
      <c r="L78" s="48"/>
    </row>
    <row r="79" spans="2:12" ht="12.75">
      <c r="B79" s="46">
        <f t="shared" si="7"/>
        <v>68</v>
      </c>
      <c r="C79" s="47">
        <f t="shared" si="8"/>
        <v>42691</v>
      </c>
      <c r="D79" s="48">
        <f t="shared" si="9"/>
        <v>31146.580000000005</v>
      </c>
      <c r="E79" s="48">
        <f t="shared" si="10"/>
        <v>77.87</v>
      </c>
      <c r="F79" s="48">
        <f t="shared" si="11"/>
        <v>367.32</v>
      </c>
      <c r="G79" s="48">
        <f t="shared" si="12"/>
        <v>8.33</v>
      </c>
      <c r="H79" s="48">
        <f t="shared" si="13"/>
        <v>453.52</v>
      </c>
      <c r="J79" s="48"/>
      <c r="K79" s="48"/>
      <c r="L79" s="48"/>
    </row>
    <row r="80" spans="2:12" ht="12.75">
      <c r="B80" s="46">
        <f t="shared" si="7"/>
        <v>69</v>
      </c>
      <c r="C80" s="47">
        <f t="shared" si="8"/>
        <v>42721</v>
      </c>
      <c r="D80" s="48">
        <f t="shared" si="9"/>
        <v>30779.260000000006</v>
      </c>
      <c r="E80" s="48">
        <f t="shared" si="10"/>
        <v>76.95</v>
      </c>
      <c r="F80" s="48">
        <f t="shared" si="11"/>
        <v>368.24</v>
      </c>
      <c r="G80" s="48">
        <f t="shared" si="12"/>
        <v>8.33</v>
      </c>
      <c r="H80" s="48">
        <f t="shared" si="13"/>
        <v>453.52</v>
      </c>
      <c r="J80" s="48"/>
      <c r="K80" s="48"/>
      <c r="L80" s="48"/>
    </row>
    <row r="81" spans="2:12" ht="12.75">
      <c r="B81" s="46">
        <f t="shared" si="7"/>
        <v>70</v>
      </c>
      <c r="C81" s="47">
        <f t="shared" si="8"/>
        <v>42752</v>
      </c>
      <c r="D81" s="48">
        <f t="shared" si="9"/>
        <v>30411.020000000004</v>
      </c>
      <c r="E81" s="48">
        <f t="shared" si="10"/>
        <v>76.03</v>
      </c>
      <c r="F81" s="48">
        <f t="shared" si="11"/>
        <v>369.15999999999997</v>
      </c>
      <c r="G81" s="48">
        <f t="shared" si="12"/>
        <v>8.33</v>
      </c>
      <c r="H81" s="48">
        <f t="shared" si="13"/>
        <v>453.5199999999999</v>
      </c>
      <c r="J81" s="48"/>
      <c r="K81" s="48"/>
      <c r="L81" s="48"/>
    </row>
    <row r="82" spans="2:12" ht="12.75">
      <c r="B82" s="46">
        <f t="shared" si="7"/>
        <v>71</v>
      </c>
      <c r="C82" s="47">
        <f t="shared" si="8"/>
        <v>42783</v>
      </c>
      <c r="D82" s="48">
        <f t="shared" si="9"/>
        <v>30041.860000000004</v>
      </c>
      <c r="E82" s="48">
        <f t="shared" si="10"/>
        <v>75.1</v>
      </c>
      <c r="F82" s="48">
        <f t="shared" si="11"/>
        <v>370.09000000000003</v>
      </c>
      <c r="G82" s="48">
        <f t="shared" si="12"/>
        <v>8.33</v>
      </c>
      <c r="H82" s="48">
        <f t="shared" si="13"/>
        <v>453.52000000000004</v>
      </c>
      <c r="J82" s="48"/>
      <c r="K82" s="48"/>
      <c r="L82" s="48"/>
    </row>
    <row r="83" spans="2:12" ht="12.75">
      <c r="B83" s="46">
        <f t="shared" si="7"/>
        <v>72</v>
      </c>
      <c r="C83" s="47">
        <f t="shared" si="8"/>
        <v>42811</v>
      </c>
      <c r="D83" s="48">
        <f t="shared" si="9"/>
        <v>29671.770000000004</v>
      </c>
      <c r="E83" s="48">
        <f t="shared" si="10"/>
        <v>74.18</v>
      </c>
      <c r="F83" s="48">
        <f t="shared" si="11"/>
        <v>371.01</v>
      </c>
      <c r="G83" s="48">
        <f t="shared" si="12"/>
        <v>8.33</v>
      </c>
      <c r="H83" s="48">
        <f t="shared" si="13"/>
        <v>453.52</v>
      </c>
      <c r="J83" s="48"/>
      <c r="K83" s="48"/>
      <c r="L83" s="48"/>
    </row>
    <row r="84" spans="2:12" ht="12.75">
      <c r="B84" s="46">
        <f t="shared" si="7"/>
        <v>73</v>
      </c>
      <c r="C84" s="47">
        <f t="shared" si="8"/>
        <v>42842</v>
      </c>
      <c r="D84" s="48">
        <f t="shared" si="9"/>
        <v>29300.760000000006</v>
      </c>
      <c r="E84" s="48">
        <f t="shared" si="10"/>
        <v>73.25</v>
      </c>
      <c r="F84" s="48">
        <f t="shared" si="11"/>
        <v>371.94</v>
      </c>
      <c r="G84" s="48">
        <f t="shared" si="12"/>
        <v>8.33</v>
      </c>
      <c r="H84" s="48">
        <f t="shared" si="13"/>
        <v>453.52</v>
      </c>
      <c r="J84" s="48"/>
      <c r="K84" s="48"/>
      <c r="L84" s="48"/>
    </row>
    <row r="85" spans="2:12" ht="12.75">
      <c r="B85" s="46">
        <f t="shared" si="7"/>
        <v>74</v>
      </c>
      <c r="C85" s="47">
        <f t="shared" si="8"/>
        <v>42872</v>
      </c>
      <c r="D85" s="48">
        <f t="shared" si="9"/>
        <v>28928.820000000007</v>
      </c>
      <c r="E85" s="48">
        <f t="shared" si="10"/>
        <v>72.32</v>
      </c>
      <c r="F85" s="48">
        <f t="shared" si="11"/>
        <v>372.87</v>
      </c>
      <c r="G85" s="48">
        <f t="shared" si="12"/>
        <v>8.33</v>
      </c>
      <c r="H85" s="48">
        <f t="shared" si="13"/>
        <v>453.52</v>
      </c>
      <c r="J85" s="48"/>
      <c r="K85" s="48"/>
      <c r="L85" s="48"/>
    </row>
    <row r="86" spans="2:12" ht="12.75">
      <c r="B86" s="46">
        <f t="shared" si="7"/>
        <v>75</v>
      </c>
      <c r="C86" s="47">
        <f t="shared" si="8"/>
        <v>42903</v>
      </c>
      <c r="D86" s="48">
        <f t="shared" si="9"/>
        <v>28555.950000000008</v>
      </c>
      <c r="E86" s="48">
        <f t="shared" si="10"/>
        <v>71.39</v>
      </c>
      <c r="F86" s="48">
        <f t="shared" si="11"/>
        <v>373.8</v>
      </c>
      <c r="G86" s="48">
        <f t="shared" si="12"/>
        <v>8.33</v>
      </c>
      <c r="H86" s="48">
        <f t="shared" si="13"/>
        <v>453.52</v>
      </c>
      <c r="J86" s="48"/>
      <c r="K86" s="48"/>
      <c r="L86" s="48"/>
    </row>
    <row r="87" spans="2:12" ht="12.75">
      <c r="B87" s="46">
        <f t="shared" si="7"/>
        <v>76</v>
      </c>
      <c r="C87" s="47">
        <f t="shared" si="8"/>
        <v>42933</v>
      </c>
      <c r="D87" s="48">
        <f t="shared" si="9"/>
        <v>28182.15000000001</v>
      </c>
      <c r="E87" s="48">
        <f t="shared" si="10"/>
        <v>70.46</v>
      </c>
      <c r="F87" s="48">
        <f t="shared" si="11"/>
        <v>374.73</v>
      </c>
      <c r="G87" s="48">
        <f t="shared" si="12"/>
        <v>8.33</v>
      </c>
      <c r="H87" s="48">
        <f t="shared" si="13"/>
        <v>453.52</v>
      </c>
      <c r="J87" s="48"/>
      <c r="K87" s="48"/>
      <c r="L87" s="48"/>
    </row>
    <row r="88" spans="2:12" ht="12.75">
      <c r="B88" s="46">
        <f t="shared" si="7"/>
        <v>77</v>
      </c>
      <c r="C88" s="47">
        <f t="shared" si="8"/>
        <v>42964</v>
      </c>
      <c r="D88" s="48">
        <f t="shared" si="9"/>
        <v>27807.42000000001</v>
      </c>
      <c r="E88" s="48">
        <f t="shared" si="10"/>
        <v>69.52</v>
      </c>
      <c r="F88" s="48">
        <f t="shared" si="11"/>
        <v>375.67</v>
      </c>
      <c r="G88" s="48">
        <f t="shared" si="12"/>
        <v>8.33</v>
      </c>
      <c r="H88" s="48">
        <f t="shared" si="13"/>
        <v>453.52</v>
      </c>
      <c r="J88" s="48"/>
      <c r="K88" s="48"/>
      <c r="L88" s="48"/>
    </row>
    <row r="89" spans="2:12" ht="12.75">
      <c r="B89" s="46">
        <f t="shared" si="7"/>
        <v>78</v>
      </c>
      <c r="C89" s="47">
        <f t="shared" si="8"/>
        <v>42995</v>
      </c>
      <c r="D89" s="48">
        <f t="shared" si="9"/>
        <v>27431.75000000001</v>
      </c>
      <c r="E89" s="48">
        <f t="shared" si="10"/>
        <v>68.58</v>
      </c>
      <c r="F89" s="48">
        <f t="shared" si="11"/>
        <v>376.61</v>
      </c>
      <c r="G89" s="48">
        <f t="shared" si="12"/>
        <v>8.33</v>
      </c>
      <c r="H89" s="48">
        <f t="shared" si="13"/>
        <v>453.52</v>
      </c>
      <c r="J89" s="48"/>
      <c r="K89" s="48"/>
      <c r="L89" s="48"/>
    </row>
    <row r="90" spans="2:12" ht="12.75">
      <c r="B90" s="46">
        <f t="shared" si="7"/>
        <v>79</v>
      </c>
      <c r="C90" s="47">
        <f t="shared" si="8"/>
        <v>43025</v>
      </c>
      <c r="D90" s="48">
        <f t="shared" si="9"/>
        <v>27055.14000000001</v>
      </c>
      <c r="E90" s="48">
        <f t="shared" si="10"/>
        <v>67.64</v>
      </c>
      <c r="F90" s="48">
        <f t="shared" si="11"/>
        <v>377.55</v>
      </c>
      <c r="G90" s="48">
        <f t="shared" si="12"/>
        <v>8.33</v>
      </c>
      <c r="H90" s="48">
        <f t="shared" si="13"/>
        <v>453.52</v>
      </c>
      <c r="J90" s="48"/>
      <c r="K90" s="48"/>
      <c r="L90" s="48"/>
    </row>
    <row r="91" spans="2:12" ht="12.75">
      <c r="B91" s="46">
        <f t="shared" si="7"/>
        <v>80</v>
      </c>
      <c r="C91" s="47">
        <f t="shared" si="8"/>
        <v>43056</v>
      </c>
      <c r="D91" s="48">
        <f t="shared" si="9"/>
        <v>26677.59000000001</v>
      </c>
      <c r="E91" s="48">
        <f t="shared" si="10"/>
        <v>66.69</v>
      </c>
      <c r="F91" s="48">
        <f t="shared" si="11"/>
        <v>378.5</v>
      </c>
      <c r="G91" s="48">
        <f t="shared" si="12"/>
        <v>8.33</v>
      </c>
      <c r="H91" s="48">
        <f t="shared" si="13"/>
        <v>453.52</v>
      </c>
      <c r="J91" s="48"/>
      <c r="K91" s="48"/>
      <c r="L91" s="48"/>
    </row>
    <row r="92" spans="2:12" ht="12.75">
      <c r="B92" s="46">
        <f t="shared" si="7"/>
        <v>81</v>
      </c>
      <c r="C92" s="47">
        <f t="shared" si="8"/>
        <v>43086</v>
      </c>
      <c r="D92" s="48">
        <f t="shared" si="9"/>
        <v>26299.09000000001</v>
      </c>
      <c r="E92" s="48">
        <f t="shared" si="10"/>
        <v>65.75</v>
      </c>
      <c r="F92" s="48">
        <f t="shared" si="11"/>
        <v>379.44</v>
      </c>
      <c r="G92" s="48">
        <f t="shared" si="12"/>
        <v>8.33</v>
      </c>
      <c r="H92" s="48">
        <f t="shared" si="13"/>
        <v>453.52</v>
      </c>
      <c r="J92" s="48"/>
      <c r="K92" s="48"/>
      <c r="L92" s="48"/>
    </row>
    <row r="93" spans="2:12" ht="12.75">
      <c r="B93" s="46">
        <f t="shared" si="7"/>
        <v>82</v>
      </c>
      <c r="C93" s="47">
        <f t="shared" si="8"/>
        <v>43117</v>
      </c>
      <c r="D93" s="48">
        <f t="shared" si="9"/>
        <v>25919.650000000012</v>
      </c>
      <c r="E93" s="48">
        <f t="shared" si="10"/>
        <v>64.8</v>
      </c>
      <c r="F93" s="48">
        <f t="shared" si="11"/>
        <v>380.39</v>
      </c>
      <c r="G93" s="48">
        <f t="shared" si="12"/>
        <v>8.33</v>
      </c>
      <c r="H93" s="48">
        <f t="shared" si="13"/>
        <v>453.52</v>
      </c>
      <c r="J93" s="48"/>
      <c r="K93" s="48"/>
      <c r="L93" s="48"/>
    </row>
    <row r="94" spans="2:12" ht="12.75">
      <c r="B94" s="46">
        <f t="shared" si="7"/>
        <v>83</v>
      </c>
      <c r="C94" s="47">
        <f t="shared" si="8"/>
        <v>43148</v>
      </c>
      <c r="D94" s="48">
        <f t="shared" si="9"/>
        <v>25539.260000000013</v>
      </c>
      <c r="E94" s="48">
        <f t="shared" si="10"/>
        <v>63.85</v>
      </c>
      <c r="F94" s="48">
        <f t="shared" si="11"/>
        <v>381.34</v>
      </c>
      <c r="G94" s="48">
        <f t="shared" si="12"/>
        <v>8.33</v>
      </c>
      <c r="H94" s="48">
        <f t="shared" si="13"/>
        <v>453.52</v>
      </c>
      <c r="J94" s="48"/>
      <c r="K94" s="48"/>
      <c r="L94" s="48"/>
    </row>
    <row r="95" spans="2:12" ht="12.75">
      <c r="B95" s="46">
        <f t="shared" si="7"/>
        <v>84</v>
      </c>
      <c r="C95" s="47">
        <f t="shared" si="8"/>
        <v>43176</v>
      </c>
      <c r="D95" s="48">
        <f t="shared" si="9"/>
        <v>25157.920000000013</v>
      </c>
      <c r="E95" s="48">
        <f t="shared" si="10"/>
        <v>62.89</v>
      </c>
      <c r="F95" s="48">
        <f t="shared" si="11"/>
        <v>382.3</v>
      </c>
      <c r="G95" s="48">
        <f t="shared" si="12"/>
        <v>8.33</v>
      </c>
      <c r="H95" s="48">
        <f t="shared" si="13"/>
        <v>453.52</v>
      </c>
      <c r="J95" s="48"/>
      <c r="K95" s="48"/>
      <c r="L95" s="48"/>
    </row>
    <row r="96" spans="2:12" ht="12.75">
      <c r="B96" s="46">
        <f t="shared" si="7"/>
        <v>85</v>
      </c>
      <c r="C96" s="47">
        <f t="shared" si="8"/>
        <v>43207</v>
      </c>
      <c r="D96" s="48">
        <f t="shared" si="9"/>
        <v>24775.620000000014</v>
      </c>
      <c r="E96" s="48">
        <f t="shared" si="10"/>
        <v>61.94</v>
      </c>
      <c r="F96" s="48">
        <f t="shared" si="11"/>
        <v>383.25</v>
      </c>
      <c r="G96" s="48">
        <f t="shared" si="12"/>
        <v>8.33</v>
      </c>
      <c r="H96" s="48">
        <f t="shared" si="13"/>
        <v>453.52</v>
      </c>
      <c r="J96" s="48"/>
      <c r="K96" s="48"/>
      <c r="L96" s="48"/>
    </row>
    <row r="97" spans="2:12" ht="12.75">
      <c r="B97" s="46">
        <f t="shared" si="7"/>
        <v>86</v>
      </c>
      <c r="C97" s="47">
        <f t="shared" si="8"/>
        <v>43237</v>
      </c>
      <c r="D97" s="48">
        <f t="shared" si="9"/>
        <v>24392.370000000014</v>
      </c>
      <c r="E97" s="48">
        <f t="shared" si="10"/>
        <v>60.98</v>
      </c>
      <c r="F97" s="48">
        <f t="shared" si="11"/>
        <v>384.21</v>
      </c>
      <c r="G97" s="48">
        <f t="shared" si="12"/>
        <v>8.33</v>
      </c>
      <c r="H97" s="48">
        <f t="shared" si="13"/>
        <v>453.52</v>
      </c>
      <c r="J97" s="48"/>
      <c r="K97" s="48"/>
      <c r="L97" s="48"/>
    </row>
    <row r="98" spans="2:12" ht="12.75">
      <c r="B98" s="46">
        <f t="shared" si="7"/>
        <v>87</v>
      </c>
      <c r="C98" s="47">
        <f t="shared" si="8"/>
        <v>43268</v>
      </c>
      <c r="D98" s="48">
        <f t="shared" si="9"/>
        <v>24008.160000000014</v>
      </c>
      <c r="E98" s="48">
        <f t="shared" si="10"/>
        <v>60.02</v>
      </c>
      <c r="F98" s="48">
        <f t="shared" si="11"/>
        <v>385.17</v>
      </c>
      <c r="G98" s="48">
        <f t="shared" si="12"/>
        <v>8.33</v>
      </c>
      <c r="H98" s="48">
        <f t="shared" si="13"/>
        <v>453.52</v>
      </c>
      <c r="J98" s="48"/>
      <c r="K98" s="48"/>
      <c r="L98" s="48"/>
    </row>
    <row r="99" spans="2:12" ht="12.75">
      <c r="B99" s="46">
        <f t="shared" si="7"/>
        <v>88</v>
      </c>
      <c r="C99" s="47">
        <f t="shared" si="8"/>
        <v>43298</v>
      </c>
      <c r="D99" s="48">
        <f t="shared" si="9"/>
        <v>23622.990000000016</v>
      </c>
      <c r="E99" s="48">
        <f t="shared" si="10"/>
        <v>59.06</v>
      </c>
      <c r="F99" s="48">
        <f t="shared" si="11"/>
        <v>386.13</v>
      </c>
      <c r="G99" s="48">
        <f t="shared" si="12"/>
        <v>8.33</v>
      </c>
      <c r="H99" s="48">
        <f t="shared" si="13"/>
        <v>453.52</v>
      </c>
      <c r="J99" s="48"/>
      <c r="K99" s="48"/>
      <c r="L99" s="48"/>
    </row>
    <row r="100" spans="2:12" ht="12.75">
      <c r="B100" s="46">
        <f t="shared" si="7"/>
        <v>89</v>
      </c>
      <c r="C100" s="47">
        <f t="shared" si="8"/>
        <v>43329</v>
      </c>
      <c r="D100" s="48">
        <f t="shared" si="9"/>
        <v>23236.860000000015</v>
      </c>
      <c r="E100" s="48">
        <f t="shared" si="10"/>
        <v>58.09</v>
      </c>
      <c r="F100" s="48">
        <f t="shared" si="11"/>
        <v>387.1</v>
      </c>
      <c r="G100" s="48">
        <f t="shared" si="12"/>
        <v>8.33</v>
      </c>
      <c r="H100" s="48">
        <f t="shared" si="13"/>
        <v>453.52000000000004</v>
      </c>
      <c r="J100" s="48"/>
      <c r="K100" s="48"/>
      <c r="L100" s="48"/>
    </row>
    <row r="101" spans="2:12" ht="12.75">
      <c r="B101" s="46">
        <f t="shared" si="7"/>
        <v>90</v>
      </c>
      <c r="C101" s="47">
        <f t="shared" si="8"/>
        <v>43360</v>
      </c>
      <c r="D101" s="48">
        <f t="shared" si="9"/>
        <v>22849.760000000017</v>
      </c>
      <c r="E101" s="48">
        <f t="shared" si="10"/>
        <v>57.12</v>
      </c>
      <c r="F101" s="48">
        <f t="shared" si="11"/>
        <v>388.07</v>
      </c>
      <c r="G101" s="48">
        <f t="shared" si="12"/>
        <v>8.33</v>
      </c>
      <c r="H101" s="48">
        <f t="shared" si="13"/>
        <v>453.52</v>
      </c>
      <c r="J101" s="48"/>
      <c r="K101" s="48"/>
      <c r="L101" s="48"/>
    </row>
    <row r="102" spans="2:12" ht="12.75">
      <c r="B102" s="46">
        <f t="shared" si="7"/>
        <v>91</v>
      </c>
      <c r="C102" s="47">
        <f t="shared" si="8"/>
        <v>43390</v>
      </c>
      <c r="D102" s="48">
        <f t="shared" si="9"/>
        <v>22461.690000000017</v>
      </c>
      <c r="E102" s="48">
        <f t="shared" si="10"/>
        <v>56.15</v>
      </c>
      <c r="F102" s="48">
        <f t="shared" si="11"/>
        <v>389.04</v>
      </c>
      <c r="G102" s="48">
        <f t="shared" si="12"/>
        <v>8.33</v>
      </c>
      <c r="H102" s="48">
        <f t="shared" si="13"/>
        <v>453.52</v>
      </c>
      <c r="J102" s="48"/>
      <c r="K102" s="48"/>
      <c r="L102" s="48"/>
    </row>
    <row r="103" spans="2:12" ht="12.75">
      <c r="B103" s="46">
        <f t="shared" si="7"/>
        <v>92</v>
      </c>
      <c r="C103" s="47">
        <f t="shared" si="8"/>
        <v>43421</v>
      </c>
      <c r="D103" s="48">
        <f t="shared" si="9"/>
        <v>22072.650000000016</v>
      </c>
      <c r="E103" s="48">
        <f t="shared" si="10"/>
        <v>55.18</v>
      </c>
      <c r="F103" s="48">
        <f t="shared" si="11"/>
        <v>390.01</v>
      </c>
      <c r="G103" s="48">
        <f t="shared" si="12"/>
        <v>8.33</v>
      </c>
      <c r="H103" s="48">
        <f t="shared" si="13"/>
        <v>453.52</v>
      </c>
      <c r="J103" s="48"/>
      <c r="K103" s="48"/>
      <c r="L103" s="48"/>
    </row>
    <row r="104" spans="2:12" ht="12.75">
      <c r="B104" s="46">
        <f t="shared" si="7"/>
        <v>93</v>
      </c>
      <c r="C104" s="47">
        <f t="shared" si="8"/>
        <v>43451</v>
      </c>
      <c r="D104" s="48">
        <f t="shared" si="9"/>
        <v>21682.640000000018</v>
      </c>
      <c r="E104" s="48">
        <f t="shared" si="10"/>
        <v>54.21</v>
      </c>
      <c r="F104" s="48">
        <f t="shared" si="11"/>
        <v>390.98</v>
      </c>
      <c r="G104" s="48">
        <f t="shared" si="12"/>
        <v>8.33</v>
      </c>
      <c r="H104" s="48">
        <f t="shared" si="13"/>
        <v>453.52</v>
      </c>
      <c r="J104" s="48"/>
      <c r="K104" s="48"/>
      <c r="L104" s="48"/>
    </row>
    <row r="105" spans="2:12" ht="12.75">
      <c r="B105" s="46">
        <f t="shared" si="7"/>
        <v>94</v>
      </c>
      <c r="C105" s="47">
        <f t="shared" si="8"/>
        <v>43482</v>
      </c>
      <c r="D105" s="48">
        <f t="shared" si="9"/>
        <v>21291.660000000018</v>
      </c>
      <c r="E105" s="48">
        <f t="shared" si="10"/>
        <v>53.23</v>
      </c>
      <c r="F105" s="48">
        <f t="shared" si="11"/>
        <v>391.96</v>
      </c>
      <c r="G105" s="48">
        <f t="shared" si="12"/>
        <v>8.33</v>
      </c>
      <c r="H105" s="48">
        <f t="shared" si="13"/>
        <v>453.52</v>
      </c>
      <c r="J105" s="48"/>
      <c r="K105" s="48"/>
      <c r="L105" s="48"/>
    </row>
    <row r="106" spans="2:12" ht="12.75">
      <c r="B106" s="46">
        <f t="shared" si="7"/>
        <v>95</v>
      </c>
      <c r="C106" s="47">
        <f t="shared" si="8"/>
        <v>43513</v>
      </c>
      <c r="D106" s="48">
        <f t="shared" si="9"/>
        <v>20899.70000000002</v>
      </c>
      <c r="E106" s="48">
        <f t="shared" si="10"/>
        <v>52.25</v>
      </c>
      <c r="F106" s="48">
        <f t="shared" si="11"/>
        <v>392.94</v>
      </c>
      <c r="G106" s="48">
        <f t="shared" si="12"/>
        <v>8.33</v>
      </c>
      <c r="H106" s="48">
        <f t="shared" si="13"/>
        <v>453.52</v>
      </c>
      <c r="J106" s="48"/>
      <c r="K106" s="48"/>
      <c r="L106" s="48"/>
    </row>
    <row r="107" spans="2:12" ht="12.75">
      <c r="B107" s="46">
        <f t="shared" si="7"/>
        <v>96</v>
      </c>
      <c r="C107" s="47">
        <f t="shared" si="8"/>
        <v>43541</v>
      </c>
      <c r="D107" s="48">
        <f t="shared" si="9"/>
        <v>20506.76000000002</v>
      </c>
      <c r="E107" s="48">
        <f t="shared" si="10"/>
        <v>51.27</v>
      </c>
      <c r="F107" s="48">
        <f t="shared" si="11"/>
        <v>393.92</v>
      </c>
      <c r="G107" s="48">
        <f t="shared" si="12"/>
        <v>8.33</v>
      </c>
      <c r="H107" s="48">
        <f t="shared" si="13"/>
        <v>453.52</v>
      </c>
      <c r="J107" s="48"/>
      <c r="K107" s="48"/>
      <c r="L107" s="48"/>
    </row>
    <row r="108" spans="2:12" ht="12.75">
      <c r="B108" s="46">
        <f t="shared" si="7"/>
        <v>97</v>
      </c>
      <c r="C108" s="47">
        <f t="shared" si="8"/>
        <v>43572</v>
      </c>
      <c r="D108" s="48">
        <f t="shared" si="9"/>
        <v>20112.840000000022</v>
      </c>
      <c r="E108" s="48">
        <f t="shared" si="10"/>
        <v>50.28</v>
      </c>
      <c r="F108" s="48">
        <f t="shared" si="11"/>
        <v>394.90999999999997</v>
      </c>
      <c r="G108" s="48">
        <f t="shared" si="12"/>
        <v>8.33</v>
      </c>
      <c r="H108" s="48">
        <f t="shared" si="13"/>
        <v>453.5199999999999</v>
      </c>
      <c r="J108" s="48"/>
      <c r="K108" s="48"/>
      <c r="L108" s="48"/>
    </row>
    <row r="109" spans="2:12" ht="12.75">
      <c r="B109" s="46">
        <f t="shared" si="7"/>
        <v>98</v>
      </c>
      <c r="C109" s="47">
        <f t="shared" si="8"/>
        <v>43602</v>
      </c>
      <c r="D109" s="48">
        <f t="shared" si="9"/>
        <v>19717.930000000022</v>
      </c>
      <c r="E109" s="48">
        <f t="shared" si="10"/>
        <v>49.29</v>
      </c>
      <c r="F109" s="48">
        <f t="shared" si="11"/>
        <v>395.9</v>
      </c>
      <c r="G109" s="48">
        <f t="shared" si="12"/>
        <v>8.33</v>
      </c>
      <c r="H109" s="48">
        <f t="shared" si="13"/>
        <v>453.52</v>
      </c>
      <c r="J109" s="48"/>
      <c r="K109" s="48"/>
      <c r="L109" s="48"/>
    </row>
    <row r="110" spans="2:12" ht="12.75">
      <c r="B110" s="46">
        <f t="shared" si="7"/>
        <v>99</v>
      </c>
      <c r="C110" s="47">
        <f t="shared" si="8"/>
        <v>43633</v>
      </c>
      <c r="D110" s="48">
        <f t="shared" si="9"/>
        <v>19322.03000000002</v>
      </c>
      <c r="E110" s="48">
        <f t="shared" si="10"/>
        <v>48.31</v>
      </c>
      <c r="F110" s="48">
        <f t="shared" si="11"/>
        <v>396.88</v>
      </c>
      <c r="G110" s="48">
        <f t="shared" si="12"/>
        <v>8.33</v>
      </c>
      <c r="H110" s="48">
        <f t="shared" si="13"/>
        <v>453.52</v>
      </c>
      <c r="J110" s="48"/>
      <c r="K110" s="48"/>
      <c r="L110" s="48"/>
    </row>
    <row r="111" spans="2:12" ht="12.75">
      <c r="B111" s="46">
        <f t="shared" si="7"/>
        <v>100</v>
      </c>
      <c r="C111" s="47">
        <f t="shared" si="8"/>
        <v>43663</v>
      </c>
      <c r="D111" s="48">
        <f t="shared" si="9"/>
        <v>18925.15000000002</v>
      </c>
      <c r="E111" s="48">
        <f t="shared" si="10"/>
        <v>47.31</v>
      </c>
      <c r="F111" s="48">
        <f t="shared" si="11"/>
        <v>397.88</v>
      </c>
      <c r="G111" s="48">
        <f t="shared" si="12"/>
        <v>8.33</v>
      </c>
      <c r="H111" s="48">
        <f t="shared" si="13"/>
        <v>453.52</v>
      </c>
      <c r="J111" s="48"/>
      <c r="K111" s="48"/>
      <c r="L111" s="48"/>
    </row>
    <row r="112" spans="2:12" ht="12.75">
      <c r="B112" s="46">
        <f t="shared" si="7"/>
        <v>101</v>
      </c>
      <c r="C112" s="47">
        <f t="shared" si="8"/>
        <v>43694</v>
      </c>
      <c r="D112" s="48">
        <f t="shared" si="9"/>
        <v>18527.27000000002</v>
      </c>
      <c r="E112" s="48">
        <f t="shared" si="10"/>
        <v>46.32</v>
      </c>
      <c r="F112" s="48">
        <f t="shared" si="11"/>
        <v>398.87</v>
      </c>
      <c r="G112" s="48">
        <f t="shared" si="12"/>
        <v>8.33</v>
      </c>
      <c r="H112" s="48">
        <f t="shared" si="13"/>
        <v>453.52</v>
      </c>
      <c r="J112" s="48"/>
      <c r="K112" s="48"/>
      <c r="L112" s="48"/>
    </row>
    <row r="113" spans="2:12" ht="12.75">
      <c r="B113" s="46">
        <f t="shared" si="7"/>
        <v>102</v>
      </c>
      <c r="C113" s="47">
        <f t="shared" si="8"/>
        <v>43725</v>
      </c>
      <c r="D113" s="48">
        <f t="shared" si="9"/>
        <v>18128.40000000002</v>
      </c>
      <c r="E113" s="48">
        <f t="shared" si="10"/>
        <v>45.32</v>
      </c>
      <c r="F113" s="48">
        <f t="shared" si="11"/>
        <v>399.87</v>
      </c>
      <c r="G113" s="48">
        <f t="shared" si="12"/>
        <v>8.33</v>
      </c>
      <c r="H113" s="48">
        <f t="shared" si="13"/>
        <v>453.52</v>
      </c>
      <c r="J113" s="48"/>
      <c r="K113" s="48"/>
      <c r="L113" s="48"/>
    </row>
    <row r="114" spans="2:12" ht="12.75">
      <c r="B114" s="46">
        <f t="shared" si="7"/>
        <v>103</v>
      </c>
      <c r="C114" s="47">
        <f t="shared" si="8"/>
        <v>43755</v>
      </c>
      <c r="D114" s="48">
        <f t="shared" si="9"/>
        <v>17728.53000000002</v>
      </c>
      <c r="E114" s="48">
        <f t="shared" si="10"/>
        <v>44.32</v>
      </c>
      <c r="F114" s="48">
        <f t="shared" si="11"/>
        <v>400.87</v>
      </c>
      <c r="G114" s="48">
        <f t="shared" si="12"/>
        <v>8.33</v>
      </c>
      <c r="H114" s="48">
        <f t="shared" si="13"/>
        <v>453.52</v>
      </c>
      <c r="J114" s="48"/>
      <c r="K114" s="48"/>
      <c r="L114" s="48"/>
    </row>
    <row r="115" spans="2:12" ht="12.75">
      <c r="B115" s="46">
        <f t="shared" si="7"/>
        <v>104</v>
      </c>
      <c r="C115" s="47">
        <f t="shared" si="8"/>
        <v>43786</v>
      </c>
      <c r="D115" s="48">
        <f t="shared" si="9"/>
        <v>17327.66000000002</v>
      </c>
      <c r="E115" s="48">
        <f t="shared" si="10"/>
        <v>43.32</v>
      </c>
      <c r="F115" s="48">
        <f t="shared" si="11"/>
        <v>401.87</v>
      </c>
      <c r="G115" s="48">
        <f t="shared" si="12"/>
        <v>8.33</v>
      </c>
      <c r="H115" s="48">
        <f t="shared" si="13"/>
        <v>453.52</v>
      </c>
      <c r="J115" s="48"/>
      <c r="K115" s="48"/>
      <c r="L115" s="48"/>
    </row>
    <row r="116" spans="2:12" ht="12.75">
      <c r="B116" s="46">
        <f t="shared" si="7"/>
        <v>105</v>
      </c>
      <c r="C116" s="47">
        <f t="shared" si="8"/>
        <v>43816</v>
      </c>
      <c r="D116" s="48">
        <f t="shared" si="9"/>
        <v>16925.790000000023</v>
      </c>
      <c r="E116" s="48">
        <f t="shared" si="10"/>
        <v>42.31</v>
      </c>
      <c r="F116" s="48">
        <f t="shared" si="11"/>
        <v>402.88</v>
      </c>
      <c r="G116" s="48">
        <f t="shared" si="12"/>
        <v>8.33</v>
      </c>
      <c r="H116" s="48">
        <f t="shared" si="13"/>
        <v>453.52</v>
      </c>
      <c r="J116" s="48"/>
      <c r="K116" s="48"/>
      <c r="L116" s="48"/>
    </row>
    <row r="117" spans="2:12" ht="12.75">
      <c r="B117" s="46">
        <f t="shared" si="7"/>
        <v>106</v>
      </c>
      <c r="C117" s="47">
        <f t="shared" si="8"/>
        <v>43847</v>
      </c>
      <c r="D117" s="48">
        <f t="shared" si="9"/>
        <v>16522.91000000002</v>
      </c>
      <c r="E117" s="48">
        <f t="shared" si="10"/>
        <v>41.31</v>
      </c>
      <c r="F117" s="48">
        <f t="shared" si="11"/>
        <v>403.88</v>
      </c>
      <c r="G117" s="48">
        <f t="shared" si="12"/>
        <v>8.33</v>
      </c>
      <c r="H117" s="48">
        <f t="shared" si="13"/>
        <v>453.52</v>
      </c>
      <c r="J117" s="48"/>
      <c r="K117" s="48"/>
      <c r="L117" s="48"/>
    </row>
    <row r="118" spans="2:12" ht="12.75">
      <c r="B118" s="46">
        <f t="shared" si="7"/>
        <v>107</v>
      </c>
      <c r="C118" s="47">
        <f t="shared" si="8"/>
        <v>43878</v>
      </c>
      <c r="D118" s="48">
        <f t="shared" si="9"/>
        <v>16119.030000000022</v>
      </c>
      <c r="E118" s="48">
        <f t="shared" si="10"/>
        <v>40.3</v>
      </c>
      <c r="F118" s="48">
        <f t="shared" si="11"/>
        <v>404.89</v>
      </c>
      <c r="G118" s="48">
        <f t="shared" si="12"/>
        <v>8.33</v>
      </c>
      <c r="H118" s="48">
        <f t="shared" si="13"/>
        <v>453.52</v>
      </c>
      <c r="J118" s="48"/>
      <c r="K118" s="48"/>
      <c r="L118" s="48"/>
    </row>
    <row r="119" spans="2:12" ht="12.75">
      <c r="B119" s="46">
        <f t="shared" si="7"/>
        <v>108</v>
      </c>
      <c r="C119" s="47">
        <f t="shared" si="8"/>
        <v>43907</v>
      </c>
      <c r="D119" s="48">
        <f t="shared" si="9"/>
        <v>15714.140000000023</v>
      </c>
      <c r="E119" s="48">
        <f t="shared" si="10"/>
        <v>39.29</v>
      </c>
      <c r="F119" s="48">
        <f t="shared" si="11"/>
        <v>405.9</v>
      </c>
      <c r="G119" s="48">
        <f t="shared" si="12"/>
        <v>8.33</v>
      </c>
      <c r="H119" s="48">
        <f t="shared" si="13"/>
        <v>453.52</v>
      </c>
      <c r="J119" s="48"/>
      <c r="K119" s="48"/>
      <c r="L119" s="48"/>
    </row>
    <row r="120" spans="2:12" ht="12.75">
      <c r="B120" s="46">
        <f t="shared" si="7"/>
        <v>109</v>
      </c>
      <c r="C120" s="47">
        <f t="shared" si="8"/>
        <v>43938</v>
      </c>
      <c r="D120" s="48">
        <f t="shared" si="9"/>
        <v>15308.240000000023</v>
      </c>
      <c r="E120" s="48">
        <f t="shared" si="10"/>
        <v>38.27</v>
      </c>
      <c r="F120" s="48">
        <f t="shared" si="11"/>
        <v>406.92</v>
      </c>
      <c r="G120" s="48">
        <f t="shared" si="12"/>
        <v>8.33</v>
      </c>
      <c r="H120" s="48">
        <f t="shared" si="13"/>
        <v>453.52</v>
      </c>
      <c r="J120" s="48"/>
      <c r="K120" s="48"/>
      <c r="L120" s="48"/>
    </row>
    <row r="121" spans="2:12" ht="12.75">
      <c r="B121" s="46">
        <f t="shared" si="7"/>
        <v>110</v>
      </c>
      <c r="C121" s="47">
        <f t="shared" si="8"/>
        <v>43968</v>
      </c>
      <c r="D121" s="48">
        <f t="shared" si="9"/>
        <v>14901.320000000023</v>
      </c>
      <c r="E121" s="48">
        <f t="shared" si="10"/>
        <v>37.25</v>
      </c>
      <c r="F121" s="48">
        <f t="shared" si="11"/>
        <v>407.94</v>
      </c>
      <c r="G121" s="48">
        <f t="shared" si="12"/>
        <v>8.33</v>
      </c>
      <c r="H121" s="48">
        <f t="shared" si="13"/>
        <v>453.52</v>
      </c>
      <c r="J121" s="48"/>
      <c r="K121" s="48"/>
      <c r="L121" s="48"/>
    </row>
    <row r="122" spans="2:12" ht="12.75">
      <c r="B122" s="46">
        <f t="shared" si="7"/>
        <v>111</v>
      </c>
      <c r="C122" s="47">
        <f t="shared" si="8"/>
        <v>43999</v>
      </c>
      <c r="D122" s="48">
        <f t="shared" si="9"/>
        <v>14493.380000000023</v>
      </c>
      <c r="E122" s="48">
        <f t="shared" si="10"/>
        <v>36.23</v>
      </c>
      <c r="F122" s="48">
        <f t="shared" si="11"/>
        <v>408.96</v>
      </c>
      <c r="G122" s="48">
        <f t="shared" si="12"/>
        <v>8.33</v>
      </c>
      <c r="H122" s="48">
        <f t="shared" si="13"/>
        <v>453.52</v>
      </c>
      <c r="J122" s="48"/>
      <c r="K122" s="48"/>
      <c r="L122" s="48"/>
    </row>
    <row r="123" spans="2:12" ht="12.75">
      <c r="B123" s="46">
        <f t="shared" si="7"/>
        <v>112</v>
      </c>
      <c r="C123" s="47">
        <f t="shared" si="8"/>
        <v>44029</v>
      </c>
      <c r="D123" s="48">
        <f t="shared" si="9"/>
        <v>14084.420000000024</v>
      </c>
      <c r="E123" s="48">
        <f t="shared" si="10"/>
        <v>35.21</v>
      </c>
      <c r="F123" s="48">
        <f t="shared" si="11"/>
        <v>409.98</v>
      </c>
      <c r="G123" s="48">
        <f t="shared" si="12"/>
        <v>8.33</v>
      </c>
      <c r="H123" s="48">
        <f t="shared" si="13"/>
        <v>453.52</v>
      </c>
      <c r="J123" s="48"/>
      <c r="K123" s="48"/>
      <c r="L123" s="48"/>
    </row>
    <row r="124" spans="2:12" ht="12.75">
      <c r="B124" s="46">
        <f t="shared" si="7"/>
        <v>113</v>
      </c>
      <c r="C124" s="47">
        <f t="shared" si="8"/>
        <v>44060</v>
      </c>
      <c r="D124" s="48">
        <f t="shared" si="9"/>
        <v>13674.440000000024</v>
      </c>
      <c r="E124" s="48">
        <f t="shared" si="10"/>
        <v>34.19</v>
      </c>
      <c r="F124" s="48">
        <f t="shared" si="11"/>
        <v>411</v>
      </c>
      <c r="G124" s="48">
        <f t="shared" si="12"/>
        <v>8.33</v>
      </c>
      <c r="H124" s="48">
        <f t="shared" si="13"/>
        <v>453.52</v>
      </c>
      <c r="J124" s="48"/>
      <c r="K124" s="48"/>
      <c r="L124" s="48"/>
    </row>
    <row r="125" spans="2:12" ht="12.75">
      <c r="B125" s="46">
        <f t="shared" si="7"/>
        <v>114</v>
      </c>
      <c r="C125" s="47">
        <f t="shared" si="8"/>
        <v>44091</v>
      </c>
      <c r="D125" s="48">
        <f t="shared" si="9"/>
        <v>13263.440000000024</v>
      </c>
      <c r="E125" s="48">
        <f t="shared" si="10"/>
        <v>33.16</v>
      </c>
      <c r="F125" s="48">
        <f t="shared" si="11"/>
        <v>412.03</v>
      </c>
      <c r="G125" s="48">
        <f t="shared" si="12"/>
        <v>8.33</v>
      </c>
      <c r="H125" s="48">
        <f t="shared" si="13"/>
        <v>453.5199999999999</v>
      </c>
      <c r="J125" s="48"/>
      <c r="K125" s="48"/>
      <c r="L125" s="48"/>
    </row>
    <row r="126" spans="2:12" ht="12.75">
      <c r="B126" s="46">
        <f t="shared" si="7"/>
        <v>115</v>
      </c>
      <c r="C126" s="47">
        <f t="shared" si="8"/>
        <v>44121</v>
      </c>
      <c r="D126" s="48">
        <f t="shared" si="9"/>
        <v>12851.410000000024</v>
      </c>
      <c r="E126" s="48">
        <f t="shared" si="10"/>
        <v>32.13</v>
      </c>
      <c r="F126" s="48">
        <f t="shared" si="11"/>
        <v>413.06</v>
      </c>
      <c r="G126" s="48">
        <f t="shared" si="12"/>
        <v>8.33</v>
      </c>
      <c r="H126" s="48">
        <f t="shared" si="13"/>
        <v>453.52</v>
      </c>
      <c r="J126" s="48"/>
      <c r="K126" s="48"/>
      <c r="L126" s="48"/>
    </row>
    <row r="127" spans="2:12" ht="12.75">
      <c r="B127" s="46">
        <f t="shared" si="7"/>
        <v>116</v>
      </c>
      <c r="C127" s="47">
        <f t="shared" si="8"/>
        <v>44152</v>
      </c>
      <c r="D127" s="48">
        <f t="shared" si="9"/>
        <v>12438.350000000024</v>
      </c>
      <c r="E127" s="48">
        <f t="shared" si="10"/>
        <v>31.1</v>
      </c>
      <c r="F127" s="48">
        <f t="shared" si="11"/>
        <v>414.09</v>
      </c>
      <c r="G127" s="48">
        <f t="shared" si="12"/>
        <v>8.33</v>
      </c>
      <c r="H127" s="48">
        <f t="shared" si="13"/>
        <v>453.52</v>
      </c>
      <c r="J127" s="48"/>
      <c r="K127" s="48"/>
      <c r="L127" s="48"/>
    </row>
    <row r="128" spans="2:12" ht="12.75">
      <c r="B128" s="46">
        <f t="shared" si="7"/>
        <v>117</v>
      </c>
      <c r="C128" s="47">
        <f t="shared" si="8"/>
        <v>44182</v>
      </c>
      <c r="D128" s="48">
        <f t="shared" si="9"/>
        <v>12024.260000000024</v>
      </c>
      <c r="E128" s="48">
        <f t="shared" si="10"/>
        <v>30.06</v>
      </c>
      <c r="F128" s="48">
        <f t="shared" si="11"/>
        <v>415.13</v>
      </c>
      <c r="G128" s="48">
        <f t="shared" si="12"/>
        <v>8.33</v>
      </c>
      <c r="H128" s="48">
        <f t="shared" si="13"/>
        <v>453.52</v>
      </c>
      <c r="J128" s="48"/>
      <c r="K128" s="48"/>
      <c r="L128" s="48"/>
    </row>
    <row r="129" spans="2:12" ht="12.75">
      <c r="B129" s="46">
        <f t="shared" si="7"/>
        <v>118</v>
      </c>
      <c r="C129" s="47">
        <f t="shared" si="8"/>
        <v>44213</v>
      </c>
      <c r="D129" s="48">
        <f t="shared" si="9"/>
        <v>11609.130000000025</v>
      </c>
      <c r="E129" s="48">
        <f t="shared" si="10"/>
        <v>29.02</v>
      </c>
      <c r="F129" s="48">
        <f t="shared" si="11"/>
        <v>416.17</v>
      </c>
      <c r="G129" s="48">
        <f t="shared" si="12"/>
        <v>8.33</v>
      </c>
      <c r="H129" s="48">
        <f t="shared" si="13"/>
        <v>453.52</v>
      </c>
      <c r="J129" s="48"/>
      <c r="K129" s="48"/>
      <c r="L129" s="48"/>
    </row>
    <row r="130" spans="2:12" ht="12.75">
      <c r="B130" s="46">
        <f t="shared" si="7"/>
        <v>119</v>
      </c>
      <c r="C130" s="47">
        <f t="shared" si="8"/>
        <v>44244</v>
      </c>
      <c r="D130" s="48">
        <f t="shared" si="9"/>
        <v>11192.960000000025</v>
      </c>
      <c r="E130" s="48">
        <f t="shared" si="10"/>
        <v>27.98</v>
      </c>
      <c r="F130" s="48">
        <f t="shared" si="11"/>
        <v>417.21</v>
      </c>
      <c r="G130" s="48">
        <f t="shared" si="12"/>
        <v>8.33</v>
      </c>
      <c r="H130" s="48">
        <f t="shared" si="13"/>
        <v>453.52</v>
      </c>
      <c r="J130" s="48"/>
      <c r="K130" s="48"/>
      <c r="L130" s="48"/>
    </row>
    <row r="131" spans="2:12" ht="12.75">
      <c r="B131" s="46">
        <f t="shared" si="7"/>
        <v>120</v>
      </c>
      <c r="C131" s="47">
        <f t="shared" si="8"/>
        <v>44272</v>
      </c>
      <c r="D131" s="48">
        <f t="shared" si="9"/>
        <v>10775.750000000025</v>
      </c>
      <c r="E131" s="48">
        <f t="shared" si="10"/>
        <v>26.94</v>
      </c>
      <c r="F131" s="48">
        <f t="shared" si="11"/>
        <v>418.25</v>
      </c>
      <c r="G131" s="48">
        <f t="shared" si="12"/>
        <v>8.33</v>
      </c>
      <c r="H131" s="48">
        <f t="shared" si="13"/>
        <v>453.52</v>
      </c>
      <c r="J131" s="48"/>
      <c r="K131" s="48"/>
      <c r="L131" s="48"/>
    </row>
    <row r="132" spans="2:12" ht="12.75">
      <c r="B132" s="46">
        <f t="shared" si="7"/>
        <v>121</v>
      </c>
      <c r="C132" s="47">
        <f t="shared" si="8"/>
        <v>44303</v>
      </c>
      <c r="D132" s="48">
        <f t="shared" si="9"/>
        <v>10357.500000000025</v>
      </c>
      <c r="E132" s="48">
        <f t="shared" si="10"/>
        <v>25.89</v>
      </c>
      <c r="F132" s="48">
        <f t="shared" si="11"/>
        <v>419.3</v>
      </c>
      <c r="G132" s="48">
        <f t="shared" si="12"/>
        <v>8.33</v>
      </c>
      <c r="H132" s="48">
        <f t="shared" si="13"/>
        <v>453.52</v>
      </c>
      <c r="J132" s="48"/>
      <c r="K132" s="48"/>
      <c r="L132" s="48"/>
    </row>
    <row r="133" spans="2:12" ht="12.75">
      <c r="B133" s="46">
        <f t="shared" si="7"/>
        <v>122</v>
      </c>
      <c r="C133" s="47">
        <f t="shared" si="8"/>
        <v>44333</v>
      </c>
      <c r="D133" s="48">
        <f t="shared" si="9"/>
        <v>9938.200000000026</v>
      </c>
      <c r="E133" s="48">
        <f t="shared" si="10"/>
        <v>24.85</v>
      </c>
      <c r="F133" s="48">
        <f t="shared" si="11"/>
        <v>420.34</v>
      </c>
      <c r="G133" s="48">
        <f t="shared" si="12"/>
        <v>8.33</v>
      </c>
      <c r="H133" s="48">
        <f t="shared" si="13"/>
        <v>453.52</v>
      </c>
      <c r="J133" s="48"/>
      <c r="K133" s="48"/>
      <c r="L133" s="48"/>
    </row>
    <row r="134" spans="2:12" ht="12.75">
      <c r="B134" s="46">
        <f t="shared" si="7"/>
        <v>123</v>
      </c>
      <c r="C134" s="47">
        <f t="shared" si="8"/>
        <v>44364</v>
      </c>
      <c r="D134" s="48">
        <f t="shared" si="9"/>
        <v>9517.860000000026</v>
      </c>
      <c r="E134" s="48">
        <f t="shared" si="10"/>
        <v>23.79</v>
      </c>
      <c r="F134" s="48">
        <f t="shared" si="11"/>
        <v>421.4</v>
      </c>
      <c r="G134" s="48">
        <f t="shared" si="12"/>
        <v>8.33</v>
      </c>
      <c r="H134" s="48">
        <f t="shared" si="13"/>
        <v>453.52</v>
      </c>
      <c r="J134" s="48"/>
      <c r="K134" s="48"/>
      <c r="L134" s="48"/>
    </row>
    <row r="135" spans="2:12" ht="12.75">
      <c r="B135" s="46">
        <f t="shared" si="7"/>
        <v>124</v>
      </c>
      <c r="C135" s="47">
        <f t="shared" si="8"/>
        <v>44394</v>
      </c>
      <c r="D135" s="48">
        <f t="shared" si="9"/>
        <v>9096.460000000026</v>
      </c>
      <c r="E135" s="48">
        <f t="shared" si="10"/>
        <v>22.74</v>
      </c>
      <c r="F135" s="48">
        <f t="shared" si="11"/>
        <v>422.45</v>
      </c>
      <c r="G135" s="48">
        <f t="shared" si="12"/>
        <v>8.33</v>
      </c>
      <c r="H135" s="48">
        <f t="shared" si="13"/>
        <v>453.52</v>
      </c>
      <c r="J135" s="48"/>
      <c r="K135" s="48"/>
      <c r="L135" s="48"/>
    </row>
    <row r="136" spans="2:12" ht="12.75">
      <c r="B136" s="46">
        <f t="shared" si="7"/>
        <v>125</v>
      </c>
      <c r="C136" s="47">
        <f t="shared" si="8"/>
        <v>44425</v>
      </c>
      <c r="D136" s="48">
        <f t="shared" si="9"/>
        <v>8674.010000000026</v>
      </c>
      <c r="E136" s="48">
        <f t="shared" si="10"/>
        <v>21.69</v>
      </c>
      <c r="F136" s="48">
        <f t="shared" si="11"/>
        <v>423.5</v>
      </c>
      <c r="G136" s="48">
        <f t="shared" si="12"/>
        <v>8.33</v>
      </c>
      <c r="H136" s="48">
        <f t="shared" si="13"/>
        <v>453.52</v>
      </c>
      <c r="J136" s="48"/>
      <c r="K136" s="48"/>
      <c r="L136" s="48"/>
    </row>
    <row r="137" spans="2:12" ht="12.75">
      <c r="B137" s="46">
        <f t="shared" si="7"/>
        <v>126</v>
      </c>
      <c r="C137" s="47">
        <f t="shared" si="8"/>
        <v>44456</v>
      </c>
      <c r="D137" s="48">
        <f t="shared" si="9"/>
        <v>8250.510000000026</v>
      </c>
      <c r="E137" s="48">
        <f t="shared" si="10"/>
        <v>20.63</v>
      </c>
      <c r="F137" s="48">
        <f t="shared" si="11"/>
        <v>424.56</v>
      </c>
      <c r="G137" s="48">
        <f t="shared" si="12"/>
        <v>8.33</v>
      </c>
      <c r="H137" s="48">
        <f t="shared" si="13"/>
        <v>453.52</v>
      </c>
      <c r="J137" s="48"/>
      <c r="K137" s="48"/>
      <c r="L137" s="48"/>
    </row>
    <row r="138" spans="2:12" ht="12.75">
      <c r="B138" s="46">
        <f t="shared" si="7"/>
        <v>127</v>
      </c>
      <c r="C138" s="47">
        <f t="shared" si="8"/>
        <v>44486</v>
      </c>
      <c r="D138" s="48">
        <f t="shared" si="9"/>
        <v>7825.950000000025</v>
      </c>
      <c r="E138" s="48">
        <f t="shared" si="10"/>
        <v>19.56</v>
      </c>
      <c r="F138" s="48">
        <f t="shared" si="11"/>
        <v>425.63</v>
      </c>
      <c r="G138" s="48">
        <f t="shared" si="12"/>
        <v>8.33</v>
      </c>
      <c r="H138" s="48">
        <f t="shared" si="13"/>
        <v>453.52</v>
      </c>
      <c r="J138" s="48"/>
      <c r="K138" s="48"/>
      <c r="L138" s="48"/>
    </row>
    <row r="139" spans="2:12" ht="12.75">
      <c r="B139" s="46">
        <f t="shared" si="7"/>
        <v>128</v>
      </c>
      <c r="C139" s="47">
        <f t="shared" si="8"/>
        <v>44517</v>
      </c>
      <c r="D139" s="48">
        <f t="shared" si="9"/>
        <v>7400.320000000025</v>
      </c>
      <c r="E139" s="48">
        <f t="shared" si="10"/>
        <v>18.5</v>
      </c>
      <c r="F139" s="48">
        <f t="shared" si="11"/>
        <v>426.69</v>
      </c>
      <c r="G139" s="48">
        <f t="shared" si="12"/>
        <v>8.33</v>
      </c>
      <c r="H139" s="48">
        <f t="shared" si="13"/>
        <v>453.52</v>
      </c>
      <c r="J139" s="48"/>
      <c r="K139" s="48"/>
      <c r="L139" s="48"/>
    </row>
    <row r="140" spans="2:12" ht="12.75">
      <c r="B140" s="46">
        <f aca="true" t="shared" si="14" ref="B140:B203">IF(B139&lt;$L$3,B139+1,"-")</f>
        <v>129</v>
      </c>
      <c r="C140" s="47">
        <f aca="true" t="shared" si="15" ref="C140:C203">IF(ISNUMBER(B140),MIN(DATE(YEAR($C$11),MONTH($C$11)+B140*12/$P$5,DAY($C$11)),DATE(YEAR($C$11),MONTH($C$11)+1+B140*12/$P$5,1)-1),"")</f>
        <v>44547</v>
      </c>
      <c r="D140" s="48">
        <f aca="true" t="shared" si="16" ref="D140:D203">IF(ISNUMBER(B140),D139-F139,"")</f>
        <v>6973.630000000026</v>
      </c>
      <c r="E140" s="48">
        <f aca="true" t="shared" si="17" ref="E140:E203">IF(ISNUMBER(B140),ROUND(D140*$L$7,$R$6),"")</f>
        <v>17.43</v>
      </c>
      <c r="F140" s="48">
        <f aca="true" t="shared" si="18" ref="F140:F203">IF(ISNUMBER(B140),IF(B140=$L$3,D140,IF(B140&gt;$L$4,$H$3-E140,0)),"")</f>
        <v>427.76</v>
      </c>
      <c r="G140" s="48">
        <f aca="true" t="shared" si="19" ref="G140:G203">IF(ISNUMBER(B140),$H$4,"")</f>
        <v>8.33</v>
      </c>
      <c r="H140" s="48">
        <f aca="true" t="shared" si="20" ref="H140:H203">IF(ISNUMBER(B140),E140+F140+G140,"")</f>
        <v>453.52</v>
      </c>
      <c r="J140" s="48"/>
      <c r="K140" s="48"/>
      <c r="L140" s="48"/>
    </row>
    <row r="141" spans="2:12" ht="12.75">
      <c r="B141" s="46">
        <f t="shared" si="14"/>
        <v>130</v>
      </c>
      <c r="C141" s="47">
        <f t="shared" si="15"/>
        <v>44578</v>
      </c>
      <c r="D141" s="48">
        <f t="shared" si="16"/>
        <v>6545.870000000025</v>
      </c>
      <c r="E141" s="48">
        <f t="shared" si="17"/>
        <v>16.36</v>
      </c>
      <c r="F141" s="48">
        <f t="shared" si="18"/>
        <v>428.83</v>
      </c>
      <c r="G141" s="48">
        <f t="shared" si="19"/>
        <v>8.33</v>
      </c>
      <c r="H141" s="48">
        <f t="shared" si="20"/>
        <v>453.52</v>
      </c>
      <c r="J141" s="48"/>
      <c r="K141" s="48"/>
      <c r="L141" s="48"/>
    </row>
    <row r="142" spans="2:12" ht="12.75">
      <c r="B142" s="46">
        <f t="shared" si="14"/>
        <v>131</v>
      </c>
      <c r="C142" s="47">
        <f t="shared" si="15"/>
        <v>44609</v>
      </c>
      <c r="D142" s="48">
        <f t="shared" si="16"/>
        <v>6117.040000000025</v>
      </c>
      <c r="E142" s="48">
        <f t="shared" si="17"/>
        <v>15.29</v>
      </c>
      <c r="F142" s="48">
        <f t="shared" si="18"/>
        <v>429.9</v>
      </c>
      <c r="G142" s="48">
        <f t="shared" si="19"/>
        <v>8.33</v>
      </c>
      <c r="H142" s="48">
        <f t="shared" si="20"/>
        <v>453.52</v>
      </c>
      <c r="J142" s="48"/>
      <c r="K142" s="48"/>
      <c r="L142" s="48"/>
    </row>
    <row r="143" spans="2:12" ht="12.75">
      <c r="B143" s="46">
        <f t="shared" si="14"/>
        <v>132</v>
      </c>
      <c r="C143" s="47">
        <f t="shared" si="15"/>
        <v>44637</v>
      </c>
      <c r="D143" s="48">
        <f t="shared" si="16"/>
        <v>5687.140000000026</v>
      </c>
      <c r="E143" s="48">
        <f t="shared" si="17"/>
        <v>14.22</v>
      </c>
      <c r="F143" s="48">
        <f t="shared" si="18"/>
        <v>430.96999999999997</v>
      </c>
      <c r="G143" s="48">
        <f t="shared" si="19"/>
        <v>8.33</v>
      </c>
      <c r="H143" s="48">
        <f t="shared" si="20"/>
        <v>453.52</v>
      </c>
      <c r="J143" s="48"/>
      <c r="K143" s="48"/>
      <c r="L143" s="48"/>
    </row>
    <row r="144" spans="2:12" ht="12.75">
      <c r="B144" s="46">
        <f t="shared" si="14"/>
        <v>133</v>
      </c>
      <c r="C144" s="47">
        <f t="shared" si="15"/>
        <v>44668</v>
      </c>
      <c r="D144" s="48">
        <f t="shared" si="16"/>
        <v>5256.1700000000255</v>
      </c>
      <c r="E144" s="48">
        <f t="shared" si="17"/>
        <v>13.14</v>
      </c>
      <c r="F144" s="48">
        <f t="shared" si="18"/>
        <v>432.05</v>
      </c>
      <c r="G144" s="48">
        <f t="shared" si="19"/>
        <v>8.33</v>
      </c>
      <c r="H144" s="48">
        <f t="shared" si="20"/>
        <v>453.52</v>
      </c>
      <c r="J144" s="48"/>
      <c r="K144" s="48"/>
      <c r="L144" s="48"/>
    </row>
    <row r="145" spans="2:12" ht="12.75">
      <c r="B145" s="46">
        <f t="shared" si="14"/>
        <v>134</v>
      </c>
      <c r="C145" s="47">
        <f t="shared" si="15"/>
        <v>44698</v>
      </c>
      <c r="D145" s="48">
        <f t="shared" si="16"/>
        <v>4824.120000000025</v>
      </c>
      <c r="E145" s="48">
        <f t="shared" si="17"/>
        <v>12.06</v>
      </c>
      <c r="F145" s="48">
        <f t="shared" si="18"/>
        <v>433.13</v>
      </c>
      <c r="G145" s="48">
        <f t="shared" si="19"/>
        <v>8.33</v>
      </c>
      <c r="H145" s="48">
        <f t="shared" si="20"/>
        <v>453.52</v>
      </c>
      <c r="J145" s="48"/>
      <c r="K145" s="48"/>
      <c r="L145" s="48"/>
    </row>
    <row r="146" spans="2:12" ht="12.75">
      <c r="B146" s="46">
        <f t="shared" si="14"/>
        <v>135</v>
      </c>
      <c r="C146" s="47">
        <f t="shared" si="15"/>
        <v>44729</v>
      </c>
      <c r="D146" s="48">
        <f t="shared" si="16"/>
        <v>4390.990000000025</v>
      </c>
      <c r="E146" s="48">
        <f t="shared" si="17"/>
        <v>10.98</v>
      </c>
      <c r="F146" s="48">
        <f t="shared" si="18"/>
        <v>434.21</v>
      </c>
      <c r="G146" s="48">
        <f t="shared" si="19"/>
        <v>8.33</v>
      </c>
      <c r="H146" s="48">
        <f t="shared" si="20"/>
        <v>453.52</v>
      </c>
      <c r="J146" s="48"/>
      <c r="K146" s="48"/>
      <c r="L146" s="48"/>
    </row>
    <row r="147" spans="2:12" ht="12.75">
      <c r="B147" s="46">
        <f t="shared" si="14"/>
        <v>136</v>
      </c>
      <c r="C147" s="47">
        <f t="shared" si="15"/>
        <v>44759</v>
      </c>
      <c r="D147" s="48">
        <f t="shared" si="16"/>
        <v>3956.780000000025</v>
      </c>
      <c r="E147" s="48">
        <f t="shared" si="17"/>
        <v>9.89</v>
      </c>
      <c r="F147" s="48">
        <f t="shared" si="18"/>
        <v>435.3</v>
      </c>
      <c r="G147" s="48">
        <f t="shared" si="19"/>
        <v>8.33</v>
      </c>
      <c r="H147" s="48">
        <f t="shared" si="20"/>
        <v>453.52</v>
      </c>
      <c r="J147" s="48"/>
      <c r="K147" s="48"/>
      <c r="L147" s="48"/>
    </row>
    <row r="148" spans="2:12" ht="12.75">
      <c r="B148" s="46">
        <f t="shared" si="14"/>
        <v>137</v>
      </c>
      <c r="C148" s="47">
        <f t="shared" si="15"/>
        <v>44790</v>
      </c>
      <c r="D148" s="48">
        <f t="shared" si="16"/>
        <v>3521.480000000025</v>
      </c>
      <c r="E148" s="48">
        <f t="shared" si="17"/>
        <v>8.8</v>
      </c>
      <c r="F148" s="48">
        <f t="shared" si="18"/>
        <v>436.39</v>
      </c>
      <c r="G148" s="48">
        <f t="shared" si="19"/>
        <v>8.33</v>
      </c>
      <c r="H148" s="48">
        <f t="shared" si="20"/>
        <v>453.52</v>
      </c>
      <c r="J148" s="48"/>
      <c r="K148" s="48"/>
      <c r="L148" s="48"/>
    </row>
    <row r="149" spans="2:12" ht="12.75">
      <c r="B149" s="46">
        <f t="shared" si="14"/>
        <v>138</v>
      </c>
      <c r="C149" s="47">
        <f t="shared" si="15"/>
        <v>44821</v>
      </c>
      <c r="D149" s="48">
        <f t="shared" si="16"/>
        <v>3085.090000000025</v>
      </c>
      <c r="E149" s="48">
        <f t="shared" si="17"/>
        <v>7.71</v>
      </c>
      <c r="F149" s="48">
        <f t="shared" si="18"/>
        <v>437.48</v>
      </c>
      <c r="G149" s="48">
        <f t="shared" si="19"/>
        <v>8.33</v>
      </c>
      <c r="H149" s="48">
        <f t="shared" si="20"/>
        <v>453.52</v>
      </c>
      <c r="J149" s="48"/>
      <c r="K149" s="48"/>
      <c r="L149" s="48"/>
    </row>
    <row r="150" spans="2:12" ht="12.75">
      <c r="B150" s="46">
        <f t="shared" si="14"/>
        <v>139</v>
      </c>
      <c r="C150" s="47">
        <f t="shared" si="15"/>
        <v>44851</v>
      </c>
      <c r="D150" s="48">
        <f t="shared" si="16"/>
        <v>2647.610000000025</v>
      </c>
      <c r="E150" s="48">
        <f t="shared" si="17"/>
        <v>6.62</v>
      </c>
      <c r="F150" s="48">
        <f t="shared" si="18"/>
        <v>438.57</v>
      </c>
      <c r="G150" s="48">
        <f t="shared" si="19"/>
        <v>8.33</v>
      </c>
      <c r="H150" s="48">
        <f t="shared" si="20"/>
        <v>453.52</v>
      </c>
      <c r="J150" s="48"/>
      <c r="K150" s="48"/>
      <c r="L150" s="48"/>
    </row>
    <row r="151" spans="2:12" ht="12.75">
      <c r="B151" s="46">
        <f t="shared" si="14"/>
        <v>140</v>
      </c>
      <c r="C151" s="47">
        <f t="shared" si="15"/>
        <v>44882</v>
      </c>
      <c r="D151" s="48">
        <f t="shared" si="16"/>
        <v>2209.040000000025</v>
      </c>
      <c r="E151" s="48">
        <f t="shared" si="17"/>
        <v>5.52</v>
      </c>
      <c r="F151" s="48">
        <f t="shared" si="18"/>
        <v>439.67</v>
      </c>
      <c r="G151" s="48">
        <f t="shared" si="19"/>
        <v>8.33</v>
      </c>
      <c r="H151" s="48">
        <f t="shared" si="20"/>
        <v>453.52</v>
      </c>
      <c r="J151" s="48"/>
      <c r="K151" s="48"/>
      <c r="L151" s="48"/>
    </row>
    <row r="152" spans="2:12" ht="12.75">
      <c r="B152" s="46">
        <f t="shared" si="14"/>
        <v>141</v>
      </c>
      <c r="C152" s="47">
        <f t="shared" si="15"/>
        <v>44912</v>
      </c>
      <c r="D152" s="48">
        <f t="shared" si="16"/>
        <v>1769.370000000025</v>
      </c>
      <c r="E152" s="48">
        <f t="shared" si="17"/>
        <v>4.42</v>
      </c>
      <c r="F152" s="48">
        <f t="shared" si="18"/>
        <v>440.77</v>
      </c>
      <c r="G152" s="48">
        <f t="shared" si="19"/>
        <v>8.33</v>
      </c>
      <c r="H152" s="48">
        <f t="shared" si="20"/>
        <v>453.52</v>
      </c>
      <c r="J152" s="48"/>
      <c r="K152" s="48"/>
      <c r="L152" s="48"/>
    </row>
    <row r="153" spans="2:12" ht="12.75">
      <c r="B153" s="46">
        <f t="shared" si="14"/>
        <v>142</v>
      </c>
      <c r="C153" s="47">
        <f t="shared" si="15"/>
        <v>44943</v>
      </c>
      <c r="D153" s="48">
        <f t="shared" si="16"/>
        <v>1328.600000000025</v>
      </c>
      <c r="E153" s="48">
        <f t="shared" si="17"/>
        <v>3.32</v>
      </c>
      <c r="F153" s="48">
        <f t="shared" si="18"/>
        <v>441.87</v>
      </c>
      <c r="G153" s="48">
        <f t="shared" si="19"/>
        <v>8.33</v>
      </c>
      <c r="H153" s="48">
        <f t="shared" si="20"/>
        <v>453.52</v>
      </c>
      <c r="J153" s="48"/>
      <c r="K153" s="48"/>
      <c r="L153" s="48"/>
    </row>
    <row r="154" spans="2:12" ht="12.75">
      <c r="B154" s="46">
        <f t="shared" si="14"/>
        <v>143</v>
      </c>
      <c r="C154" s="47">
        <f t="shared" si="15"/>
        <v>44974</v>
      </c>
      <c r="D154" s="48">
        <f t="shared" si="16"/>
        <v>886.7300000000249</v>
      </c>
      <c r="E154" s="48">
        <f t="shared" si="17"/>
        <v>2.22</v>
      </c>
      <c r="F154" s="48">
        <f t="shared" si="18"/>
        <v>442.96999999999997</v>
      </c>
      <c r="G154" s="48">
        <f t="shared" si="19"/>
        <v>8.33</v>
      </c>
      <c r="H154" s="48">
        <f t="shared" si="20"/>
        <v>453.52</v>
      </c>
      <c r="J154" s="48"/>
      <c r="K154" s="48"/>
      <c r="L154" s="48"/>
    </row>
    <row r="155" spans="2:12" ht="12.75">
      <c r="B155" s="46">
        <f t="shared" si="14"/>
        <v>144</v>
      </c>
      <c r="C155" s="47">
        <f t="shared" si="15"/>
        <v>45002</v>
      </c>
      <c r="D155" s="48">
        <f t="shared" si="16"/>
        <v>443.76000000002495</v>
      </c>
      <c r="E155" s="48">
        <f t="shared" si="17"/>
        <v>1.11</v>
      </c>
      <c r="F155" s="48">
        <f t="shared" si="18"/>
        <v>443.76000000002495</v>
      </c>
      <c r="G155" s="48">
        <f t="shared" si="19"/>
        <v>8.33</v>
      </c>
      <c r="H155" s="48">
        <f t="shared" si="20"/>
        <v>453.20000000002494</v>
      </c>
      <c r="J155" s="48"/>
      <c r="K155" s="48"/>
      <c r="L155" s="48"/>
    </row>
    <row r="156" spans="2:12" ht="12.75">
      <c r="B156" s="46" t="str">
        <f t="shared" si="14"/>
        <v>-</v>
      </c>
      <c r="C156" s="47">
        <f t="shared" si="15"/>
      </c>
      <c r="D156" s="48">
        <f t="shared" si="16"/>
      </c>
      <c r="E156" s="48">
        <f t="shared" si="17"/>
      </c>
      <c r="F156" s="48">
        <f t="shared" si="18"/>
      </c>
      <c r="G156" s="48">
        <f t="shared" si="19"/>
      </c>
      <c r="H156" s="48">
        <f t="shared" si="20"/>
      </c>
      <c r="J156" s="48"/>
      <c r="K156" s="48"/>
      <c r="L156" s="48"/>
    </row>
    <row r="157" spans="2:12" ht="12.75">
      <c r="B157" s="46" t="str">
        <f t="shared" si="14"/>
        <v>-</v>
      </c>
      <c r="C157" s="47">
        <f t="shared" si="15"/>
      </c>
      <c r="D157" s="48">
        <f t="shared" si="16"/>
      </c>
      <c r="E157" s="48">
        <f t="shared" si="17"/>
      </c>
      <c r="F157" s="48">
        <f t="shared" si="18"/>
      </c>
      <c r="G157" s="48">
        <f t="shared" si="19"/>
      </c>
      <c r="H157" s="48">
        <f t="shared" si="20"/>
      </c>
      <c r="J157" s="48"/>
      <c r="K157" s="48"/>
      <c r="L157" s="48"/>
    </row>
    <row r="158" spans="2:12" ht="12.75">
      <c r="B158" s="46" t="str">
        <f t="shared" si="14"/>
        <v>-</v>
      </c>
      <c r="C158" s="47">
        <f t="shared" si="15"/>
      </c>
      <c r="D158" s="48">
        <f t="shared" si="16"/>
      </c>
      <c r="E158" s="48">
        <f t="shared" si="17"/>
      </c>
      <c r="F158" s="48">
        <f t="shared" si="18"/>
      </c>
      <c r="G158" s="48">
        <f t="shared" si="19"/>
      </c>
      <c r="H158" s="48">
        <f t="shared" si="20"/>
      </c>
      <c r="J158" s="48"/>
      <c r="K158" s="48"/>
      <c r="L158" s="48"/>
    </row>
    <row r="159" spans="2:12" ht="12.75">
      <c r="B159" s="46" t="str">
        <f t="shared" si="14"/>
        <v>-</v>
      </c>
      <c r="C159" s="47">
        <f t="shared" si="15"/>
      </c>
      <c r="D159" s="48">
        <f t="shared" si="16"/>
      </c>
      <c r="E159" s="48">
        <f t="shared" si="17"/>
      </c>
      <c r="F159" s="48">
        <f t="shared" si="18"/>
      </c>
      <c r="G159" s="48">
        <f t="shared" si="19"/>
      </c>
      <c r="H159" s="48">
        <f t="shared" si="20"/>
      </c>
      <c r="J159" s="48"/>
      <c r="K159" s="48"/>
      <c r="L159" s="48"/>
    </row>
    <row r="160" spans="2:12" ht="12.75">
      <c r="B160" s="46" t="str">
        <f t="shared" si="14"/>
        <v>-</v>
      </c>
      <c r="C160" s="47">
        <f t="shared" si="15"/>
      </c>
      <c r="D160" s="48">
        <f t="shared" si="16"/>
      </c>
      <c r="E160" s="48">
        <f t="shared" si="17"/>
      </c>
      <c r="F160" s="48">
        <f t="shared" si="18"/>
      </c>
      <c r="G160" s="48">
        <f t="shared" si="19"/>
      </c>
      <c r="H160" s="48">
        <f t="shared" si="20"/>
      </c>
      <c r="J160" s="48"/>
      <c r="K160" s="48"/>
      <c r="L160" s="48"/>
    </row>
    <row r="161" spans="2:12" ht="12.75">
      <c r="B161" s="46" t="str">
        <f t="shared" si="14"/>
        <v>-</v>
      </c>
      <c r="C161" s="47">
        <f t="shared" si="15"/>
      </c>
      <c r="D161" s="48">
        <f t="shared" si="16"/>
      </c>
      <c r="E161" s="48">
        <f t="shared" si="17"/>
      </c>
      <c r="F161" s="48">
        <f t="shared" si="18"/>
      </c>
      <c r="G161" s="48">
        <f t="shared" si="19"/>
      </c>
      <c r="H161" s="48">
        <f t="shared" si="20"/>
      </c>
      <c r="J161" s="48"/>
      <c r="K161" s="48"/>
      <c r="L161" s="48"/>
    </row>
    <row r="162" spans="2:12" ht="12.75">
      <c r="B162" s="46" t="str">
        <f t="shared" si="14"/>
        <v>-</v>
      </c>
      <c r="C162" s="47">
        <f t="shared" si="15"/>
      </c>
      <c r="D162" s="48">
        <f t="shared" si="16"/>
      </c>
      <c r="E162" s="48">
        <f t="shared" si="17"/>
      </c>
      <c r="F162" s="48">
        <f t="shared" si="18"/>
      </c>
      <c r="G162" s="48">
        <f t="shared" si="19"/>
      </c>
      <c r="H162" s="48">
        <f t="shared" si="20"/>
      </c>
      <c r="J162" s="48"/>
      <c r="K162" s="48"/>
      <c r="L162" s="48"/>
    </row>
    <row r="163" spans="2:12" ht="12.75">
      <c r="B163" s="46" t="str">
        <f t="shared" si="14"/>
        <v>-</v>
      </c>
      <c r="C163" s="47">
        <f t="shared" si="15"/>
      </c>
      <c r="D163" s="48">
        <f t="shared" si="16"/>
      </c>
      <c r="E163" s="48">
        <f t="shared" si="17"/>
      </c>
      <c r="F163" s="48">
        <f t="shared" si="18"/>
      </c>
      <c r="G163" s="48">
        <f t="shared" si="19"/>
      </c>
      <c r="H163" s="48">
        <f t="shared" si="20"/>
      </c>
      <c r="J163" s="48"/>
      <c r="K163" s="48"/>
      <c r="L163" s="48"/>
    </row>
    <row r="164" spans="2:12" ht="12.75">
      <c r="B164" s="46" t="str">
        <f t="shared" si="14"/>
        <v>-</v>
      </c>
      <c r="C164" s="47">
        <f t="shared" si="15"/>
      </c>
      <c r="D164" s="48">
        <f t="shared" si="16"/>
      </c>
      <c r="E164" s="48">
        <f t="shared" si="17"/>
      </c>
      <c r="F164" s="48">
        <f t="shared" si="18"/>
      </c>
      <c r="G164" s="48">
        <f t="shared" si="19"/>
      </c>
      <c r="H164" s="48">
        <f t="shared" si="20"/>
      </c>
      <c r="J164" s="48"/>
      <c r="K164" s="48"/>
      <c r="L164" s="48"/>
    </row>
    <row r="165" spans="2:12" ht="12.75">
      <c r="B165" s="46" t="str">
        <f t="shared" si="14"/>
        <v>-</v>
      </c>
      <c r="C165" s="47">
        <f t="shared" si="15"/>
      </c>
      <c r="D165" s="48">
        <f t="shared" si="16"/>
      </c>
      <c r="E165" s="48">
        <f t="shared" si="17"/>
      </c>
      <c r="F165" s="48">
        <f t="shared" si="18"/>
      </c>
      <c r="G165" s="48">
        <f t="shared" si="19"/>
      </c>
      <c r="H165" s="48">
        <f t="shared" si="20"/>
      </c>
      <c r="J165" s="48"/>
      <c r="K165" s="48"/>
      <c r="L165" s="48"/>
    </row>
    <row r="166" spans="2:12" ht="12.75">
      <c r="B166" s="46" t="str">
        <f t="shared" si="14"/>
        <v>-</v>
      </c>
      <c r="C166" s="47">
        <f t="shared" si="15"/>
      </c>
      <c r="D166" s="48">
        <f t="shared" si="16"/>
      </c>
      <c r="E166" s="48">
        <f t="shared" si="17"/>
      </c>
      <c r="F166" s="48">
        <f t="shared" si="18"/>
      </c>
      <c r="G166" s="48">
        <f t="shared" si="19"/>
      </c>
      <c r="H166" s="48">
        <f t="shared" si="20"/>
      </c>
      <c r="J166" s="48"/>
      <c r="K166" s="48"/>
      <c r="L166" s="48"/>
    </row>
    <row r="167" spans="2:12" ht="12.75">
      <c r="B167" s="46" t="str">
        <f t="shared" si="14"/>
        <v>-</v>
      </c>
      <c r="C167" s="47">
        <f t="shared" si="15"/>
      </c>
      <c r="D167" s="48">
        <f t="shared" si="16"/>
      </c>
      <c r="E167" s="48">
        <f t="shared" si="17"/>
      </c>
      <c r="F167" s="48">
        <f t="shared" si="18"/>
      </c>
      <c r="G167" s="48">
        <f t="shared" si="19"/>
      </c>
      <c r="H167" s="48">
        <f t="shared" si="20"/>
      </c>
      <c r="J167" s="48"/>
      <c r="K167" s="48"/>
      <c r="L167" s="48"/>
    </row>
    <row r="168" spans="2:12" ht="12.75">
      <c r="B168" s="46" t="str">
        <f t="shared" si="14"/>
        <v>-</v>
      </c>
      <c r="C168" s="47">
        <f t="shared" si="15"/>
      </c>
      <c r="D168" s="48">
        <f t="shared" si="16"/>
      </c>
      <c r="E168" s="48">
        <f t="shared" si="17"/>
      </c>
      <c r="F168" s="48">
        <f t="shared" si="18"/>
      </c>
      <c r="G168" s="48">
        <f t="shared" si="19"/>
      </c>
      <c r="H168" s="48">
        <f t="shared" si="20"/>
      </c>
      <c r="J168" s="48"/>
      <c r="K168" s="48"/>
      <c r="L168" s="48"/>
    </row>
    <row r="169" spans="2:12" ht="12.75">
      <c r="B169" s="46" t="str">
        <f t="shared" si="14"/>
        <v>-</v>
      </c>
      <c r="C169" s="47">
        <f t="shared" si="15"/>
      </c>
      <c r="D169" s="48">
        <f t="shared" si="16"/>
      </c>
      <c r="E169" s="48">
        <f t="shared" si="17"/>
      </c>
      <c r="F169" s="48">
        <f t="shared" si="18"/>
      </c>
      <c r="G169" s="48">
        <f t="shared" si="19"/>
      </c>
      <c r="H169" s="48">
        <f t="shared" si="20"/>
      </c>
      <c r="J169" s="48"/>
      <c r="K169" s="48"/>
      <c r="L169" s="48"/>
    </row>
    <row r="170" spans="2:12" ht="12.75">
      <c r="B170" s="46" t="str">
        <f t="shared" si="14"/>
        <v>-</v>
      </c>
      <c r="C170" s="47">
        <f t="shared" si="15"/>
      </c>
      <c r="D170" s="48">
        <f t="shared" si="16"/>
      </c>
      <c r="E170" s="48">
        <f t="shared" si="17"/>
      </c>
      <c r="F170" s="48">
        <f t="shared" si="18"/>
      </c>
      <c r="G170" s="48">
        <f t="shared" si="19"/>
      </c>
      <c r="H170" s="48">
        <f t="shared" si="20"/>
      </c>
      <c r="J170" s="48"/>
      <c r="K170" s="48"/>
      <c r="L170" s="48"/>
    </row>
    <row r="171" spans="2:12" ht="12.75">
      <c r="B171" s="46" t="str">
        <f t="shared" si="14"/>
        <v>-</v>
      </c>
      <c r="C171" s="47">
        <f t="shared" si="15"/>
      </c>
      <c r="D171" s="48">
        <f t="shared" si="16"/>
      </c>
      <c r="E171" s="48">
        <f t="shared" si="17"/>
      </c>
      <c r="F171" s="48">
        <f t="shared" si="18"/>
      </c>
      <c r="G171" s="48">
        <f t="shared" si="19"/>
      </c>
      <c r="H171" s="48">
        <f t="shared" si="20"/>
      </c>
      <c r="J171" s="48"/>
      <c r="K171" s="48"/>
      <c r="L171" s="48"/>
    </row>
    <row r="172" spans="2:12" ht="12.75">
      <c r="B172" s="46" t="str">
        <f t="shared" si="14"/>
        <v>-</v>
      </c>
      <c r="C172" s="47">
        <f t="shared" si="15"/>
      </c>
      <c r="D172" s="48">
        <f t="shared" si="16"/>
      </c>
      <c r="E172" s="48">
        <f t="shared" si="17"/>
      </c>
      <c r="F172" s="48">
        <f t="shared" si="18"/>
      </c>
      <c r="G172" s="48">
        <f t="shared" si="19"/>
      </c>
      <c r="H172" s="48">
        <f t="shared" si="20"/>
      </c>
      <c r="J172" s="48"/>
      <c r="K172" s="48"/>
      <c r="L172" s="48"/>
    </row>
    <row r="173" spans="2:12" ht="12.75">
      <c r="B173" s="46" t="str">
        <f t="shared" si="14"/>
        <v>-</v>
      </c>
      <c r="C173" s="47">
        <f t="shared" si="15"/>
      </c>
      <c r="D173" s="48">
        <f t="shared" si="16"/>
      </c>
      <c r="E173" s="48">
        <f t="shared" si="17"/>
      </c>
      <c r="F173" s="48">
        <f t="shared" si="18"/>
      </c>
      <c r="G173" s="48">
        <f t="shared" si="19"/>
      </c>
      <c r="H173" s="48">
        <f t="shared" si="20"/>
      </c>
      <c r="J173" s="48"/>
      <c r="K173" s="48"/>
      <c r="L173" s="48"/>
    </row>
    <row r="174" spans="2:12" ht="12.75">
      <c r="B174" s="46" t="str">
        <f t="shared" si="14"/>
        <v>-</v>
      </c>
      <c r="C174" s="47">
        <f t="shared" si="15"/>
      </c>
      <c r="D174" s="48">
        <f t="shared" si="16"/>
      </c>
      <c r="E174" s="48">
        <f t="shared" si="17"/>
      </c>
      <c r="F174" s="48">
        <f t="shared" si="18"/>
      </c>
      <c r="G174" s="48">
        <f t="shared" si="19"/>
      </c>
      <c r="H174" s="48">
        <f t="shared" si="20"/>
      </c>
      <c r="J174" s="48"/>
      <c r="K174" s="48"/>
      <c r="L174" s="48"/>
    </row>
    <row r="175" spans="2:12" ht="12.75">
      <c r="B175" s="46" t="str">
        <f t="shared" si="14"/>
        <v>-</v>
      </c>
      <c r="C175" s="47">
        <f t="shared" si="15"/>
      </c>
      <c r="D175" s="48">
        <f t="shared" si="16"/>
      </c>
      <c r="E175" s="48">
        <f t="shared" si="17"/>
      </c>
      <c r="F175" s="48">
        <f t="shared" si="18"/>
      </c>
      <c r="G175" s="48">
        <f t="shared" si="19"/>
      </c>
      <c r="H175" s="48">
        <f t="shared" si="20"/>
      </c>
      <c r="J175" s="48"/>
      <c r="K175" s="48"/>
      <c r="L175" s="48"/>
    </row>
    <row r="176" spans="2:12" ht="12.75">
      <c r="B176" s="46" t="str">
        <f t="shared" si="14"/>
        <v>-</v>
      </c>
      <c r="C176" s="47">
        <f t="shared" si="15"/>
      </c>
      <c r="D176" s="48">
        <f t="shared" si="16"/>
      </c>
      <c r="E176" s="48">
        <f t="shared" si="17"/>
      </c>
      <c r="F176" s="48">
        <f t="shared" si="18"/>
      </c>
      <c r="G176" s="48">
        <f t="shared" si="19"/>
      </c>
      <c r="H176" s="48">
        <f t="shared" si="20"/>
      </c>
      <c r="J176" s="48"/>
      <c r="K176" s="48"/>
      <c r="L176" s="48"/>
    </row>
    <row r="177" spans="2:12" ht="12.75">
      <c r="B177" s="46" t="str">
        <f t="shared" si="14"/>
        <v>-</v>
      </c>
      <c r="C177" s="47">
        <f t="shared" si="15"/>
      </c>
      <c r="D177" s="48">
        <f t="shared" si="16"/>
      </c>
      <c r="E177" s="48">
        <f t="shared" si="17"/>
      </c>
      <c r="F177" s="48">
        <f t="shared" si="18"/>
      </c>
      <c r="G177" s="48">
        <f t="shared" si="19"/>
      </c>
      <c r="H177" s="48">
        <f t="shared" si="20"/>
      </c>
      <c r="J177" s="48"/>
      <c r="K177" s="48"/>
      <c r="L177" s="48"/>
    </row>
    <row r="178" spans="2:12" ht="12.75">
      <c r="B178" s="46" t="str">
        <f t="shared" si="14"/>
        <v>-</v>
      </c>
      <c r="C178" s="47">
        <f t="shared" si="15"/>
      </c>
      <c r="D178" s="48">
        <f t="shared" si="16"/>
      </c>
      <c r="E178" s="48">
        <f t="shared" si="17"/>
      </c>
      <c r="F178" s="48">
        <f t="shared" si="18"/>
      </c>
      <c r="G178" s="48">
        <f t="shared" si="19"/>
      </c>
      <c r="H178" s="48">
        <f t="shared" si="20"/>
      </c>
      <c r="J178" s="48"/>
      <c r="K178" s="48"/>
      <c r="L178" s="48"/>
    </row>
    <row r="179" spans="2:12" ht="12.75">
      <c r="B179" s="46" t="str">
        <f t="shared" si="14"/>
        <v>-</v>
      </c>
      <c r="C179" s="47">
        <f t="shared" si="15"/>
      </c>
      <c r="D179" s="48">
        <f t="shared" si="16"/>
      </c>
      <c r="E179" s="48">
        <f t="shared" si="17"/>
      </c>
      <c r="F179" s="48">
        <f t="shared" si="18"/>
      </c>
      <c r="G179" s="48">
        <f t="shared" si="19"/>
      </c>
      <c r="H179" s="48">
        <f t="shared" si="20"/>
      </c>
      <c r="J179" s="48"/>
      <c r="K179" s="48"/>
      <c r="L179" s="48"/>
    </row>
    <row r="180" spans="2:12" ht="12.75">
      <c r="B180" s="46" t="str">
        <f t="shared" si="14"/>
        <v>-</v>
      </c>
      <c r="C180" s="47">
        <f t="shared" si="15"/>
      </c>
      <c r="D180" s="48">
        <f t="shared" si="16"/>
      </c>
      <c r="E180" s="48">
        <f t="shared" si="17"/>
      </c>
      <c r="F180" s="48">
        <f t="shared" si="18"/>
      </c>
      <c r="G180" s="48">
        <f t="shared" si="19"/>
      </c>
      <c r="H180" s="48">
        <f t="shared" si="20"/>
      </c>
      <c r="J180" s="48"/>
      <c r="K180" s="48"/>
      <c r="L180" s="48"/>
    </row>
    <row r="181" spans="2:12" ht="12.75">
      <c r="B181" s="46" t="str">
        <f t="shared" si="14"/>
        <v>-</v>
      </c>
      <c r="C181" s="47">
        <f t="shared" si="15"/>
      </c>
      <c r="D181" s="48">
        <f t="shared" si="16"/>
      </c>
      <c r="E181" s="48">
        <f t="shared" si="17"/>
      </c>
      <c r="F181" s="48">
        <f t="shared" si="18"/>
      </c>
      <c r="G181" s="48">
        <f t="shared" si="19"/>
      </c>
      <c r="H181" s="48">
        <f t="shared" si="20"/>
      </c>
      <c r="J181" s="48"/>
      <c r="K181" s="48"/>
      <c r="L181" s="48"/>
    </row>
    <row r="182" spans="2:12" ht="12.75">
      <c r="B182" s="46" t="str">
        <f t="shared" si="14"/>
        <v>-</v>
      </c>
      <c r="C182" s="47">
        <f t="shared" si="15"/>
      </c>
      <c r="D182" s="48">
        <f t="shared" si="16"/>
      </c>
      <c r="E182" s="48">
        <f t="shared" si="17"/>
      </c>
      <c r="F182" s="48">
        <f t="shared" si="18"/>
      </c>
      <c r="G182" s="48">
        <f t="shared" si="19"/>
      </c>
      <c r="H182" s="48">
        <f t="shared" si="20"/>
      </c>
      <c r="J182" s="48"/>
      <c r="K182" s="48"/>
      <c r="L182" s="48"/>
    </row>
    <row r="183" spans="2:12" ht="12.75">
      <c r="B183" s="46" t="str">
        <f t="shared" si="14"/>
        <v>-</v>
      </c>
      <c r="C183" s="47">
        <f t="shared" si="15"/>
      </c>
      <c r="D183" s="48">
        <f t="shared" si="16"/>
      </c>
      <c r="E183" s="48">
        <f t="shared" si="17"/>
      </c>
      <c r="F183" s="48">
        <f t="shared" si="18"/>
      </c>
      <c r="G183" s="48">
        <f t="shared" si="19"/>
      </c>
      <c r="H183" s="48">
        <f t="shared" si="20"/>
      </c>
      <c r="J183" s="48"/>
      <c r="K183" s="48"/>
      <c r="L183" s="48"/>
    </row>
    <row r="184" spans="2:12" ht="12.75">
      <c r="B184" s="46" t="str">
        <f t="shared" si="14"/>
        <v>-</v>
      </c>
      <c r="C184" s="47">
        <f t="shared" si="15"/>
      </c>
      <c r="D184" s="48">
        <f t="shared" si="16"/>
      </c>
      <c r="E184" s="48">
        <f t="shared" si="17"/>
      </c>
      <c r="F184" s="48">
        <f t="shared" si="18"/>
      </c>
      <c r="G184" s="48">
        <f t="shared" si="19"/>
      </c>
      <c r="H184" s="48">
        <f t="shared" si="20"/>
      </c>
      <c r="J184" s="48"/>
      <c r="K184" s="48"/>
      <c r="L184" s="48"/>
    </row>
    <row r="185" spans="2:12" ht="12.75">
      <c r="B185" s="46" t="str">
        <f t="shared" si="14"/>
        <v>-</v>
      </c>
      <c r="C185" s="47">
        <f t="shared" si="15"/>
      </c>
      <c r="D185" s="48">
        <f t="shared" si="16"/>
      </c>
      <c r="E185" s="48">
        <f t="shared" si="17"/>
      </c>
      <c r="F185" s="48">
        <f t="shared" si="18"/>
      </c>
      <c r="G185" s="48">
        <f t="shared" si="19"/>
      </c>
      <c r="H185" s="48">
        <f t="shared" si="20"/>
      </c>
      <c r="J185" s="48"/>
      <c r="K185" s="48"/>
      <c r="L185" s="48"/>
    </row>
    <row r="186" spans="2:12" ht="12.75">
      <c r="B186" s="46" t="str">
        <f t="shared" si="14"/>
        <v>-</v>
      </c>
      <c r="C186" s="47">
        <f t="shared" si="15"/>
      </c>
      <c r="D186" s="48">
        <f t="shared" si="16"/>
      </c>
      <c r="E186" s="48">
        <f t="shared" si="17"/>
      </c>
      <c r="F186" s="48">
        <f t="shared" si="18"/>
      </c>
      <c r="G186" s="48">
        <f t="shared" si="19"/>
      </c>
      <c r="H186" s="48">
        <f t="shared" si="20"/>
      </c>
      <c r="J186" s="48"/>
      <c r="K186" s="48"/>
      <c r="L186" s="48"/>
    </row>
    <row r="187" spans="2:12" ht="12.75">
      <c r="B187" s="46" t="str">
        <f t="shared" si="14"/>
        <v>-</v>
      </c>
      <c r="C187" s="47">
        <f t="shared" si="15"/>
      </c>
      <c r="D187" s="48">
        <f t="shared" si="16"/>
      </c>
      <c r="E187" s="48">
        <f t="shared" si="17"/>
      </c>
      <c r="F187" s="48">
        <f t="shared" si="18"/>
      </c>
      <c r="G187" s="48">
        <f t="shared" si="19"/>
      </c>
      <c r="H187" s="48">
        <f t="shared" si="20"/>
      </c>
      <c r="J187" s="48"/>
      <c r="K187" s="48"/>
      <c r="L187" s="48"/>
    </row>
    <row r="188" spans="2:12" ht="12.75">
      <c r="B188" s="46" t="str">
        <f t="shared" si="14"/>
        <v>-</v>
      </c>
      <c r="C188" s="47">
        <f t="shared" si="15"/>
      </c>
      <c r="D188" s="48">
        <f t="shared" si="16"/>
      </c>
      <c r="E188" s="48">
        <f t="shared" si="17"/>
      </c>
      <c r="F188" s="48">
        <f t="shared" si="18"/>
      </c>
      <c r="G188" s="48">
        <f t="shared" si="19"/>
      </c>
      <c r="H188" s="48">
        <f t="shared" si="20"/>
      </c>
      <c r="J188" s="48"/>
      <c r="K188" s="48"/>
      <c r="L188" s="48"/>
    </row>
    <row r="189" spans="2:12" ht="12.75">
      <c r="B189" s="46" t="str">
        <f t="shared" si="14"/>
        <v>-</v>
      </c>
      <c r="C189" s="47">
        <f t="shared" si="15"/>
      </c>
      <c r="D189" s="48">
        <f t="shared" si="16"/>
      </c>
      <c r="E189" s="48">
        <f t="shared" si="17"/>
      </c>
      <c r="F189" s="48">
        <f t="shared" si="18"/>
      </c>
      <c r="G189" s="48">
        <f t="shared" si="19"/>
      </c>
      <c r="H189" s="48">
        <f t="shared" si="20"/>
      </c>
      <c r="J189" s="48"/>
      <c r="K189" s="48"/>
      <c r="L189" s="48"/>
    </row>
    <row r="190" spans="2:12" ht="12.75">
      <c r="B190" s="46" t="str">
        <f t="shared" si="14"/>
        <v>-</v>
      </c>
      <c r="C190" s="47">
        <f t="shared" si="15"/>
      </c>
      <c r="D190" s="48">
        <f t="shared" si="16"/>
      </c>
      <c r="E190" s="48">
        <f t="shared" si="17"/>
      </c>
      <c r="F190" s="48">
        <f t="shared" si="18"/>
      </c>
      <c r="G190" s="48">
        <f t="shared" si="19"/>
      </c>
      <c r="H190" s="48">
        <f t="shared" si="20"/>
      </c>
      <c r="J190" s="48"/>
      <c r="K190" s="48"/>
      <c r="L190" s="48"/>
    </row>
    <row r="191" spans="2:12" ht="12.75">
      <c r="B191" s="46" t="str">
        <f t="shared" si="14"/>
        <v>-</v>
      </c>
      <c r="C191" s="47">
        <f t="shared" si="15"/>
      </c>
      <c r="D191" s="48">
        <f t="shared" si="16"/>
      </c>
      <c r="E191" s="48">
        <f t="shared" si="17"/>
      </c>
      <c r="F191" s="48">
        <f t="shared" si="18"/>
      </c>
      <c r="G191" s="48">
        <f t="shared" si="19"/>
      </c>
      <c r="H191" s="48">
        <f t="shared" si="20"/>
      </c>
      <c r="J191" s="48"/>
      <c r="K191" s="48"/>
      <c r="L191" s="48"/>
    </row>
    <row r="192" spans="2:12" ht="12.75">
      <c r="B192" s="46" t="str">
        <f t="shared" si="14"/>
        <v>-</v>
      </c>
      <c r="C192" s="47">
        <f t="shared" si="15"/>
      </c>
      <c r="D192" s="48">
        <f t="shared" si="16"/>
      </c>
      <c r="E192" s="48">
        <f t="shared" si="17"/>
      </c>
      <c r="F192" s="48">
        <f t="shared" si="18"/>
      </c>
      <c r="G192" s="48">
        <f t="shared" si="19"/>
      </c>
      <c r="H192" s="48">
        <f t="shared" si="20"/>
      </c>
      <c r="J192" s="48"/>
      <c r="K192" s="48"/>
      <c r="L192" s="48"/>
    </row>
    <row r="193" spans="2:12" ht="12.75">
      <c r="B193" s="46" t="str">
        <f t="shared" si="14"/>
        <v>-</v>
      </c>
      <c r="C193" s="47">
        <f t="shared" si="15"/>
      </c>
      <c r="D193" s="48">
        <f t="shared" si="16"/>
      </c>
      <c r="E193" s="48">
        <f t="shared" si="17"/>
      </c>
      <c r="F193" s="48">
        <f t="shared" si="18"/>
      </c>
      <c r="G193" s="48">
        <f t="shared" si="19"/>
      </c>
      <c r="H193" s="48">
        <f t="shared" si="20"/>
      </c>
      <c r="J193" s="48"/>
      <c r="K193" s="48"/>
      <c r="L193" s="48"/>
    </row>
    <row r="194" spans="2:12" ht="12.75">
      <c r="B194" s="46" t="str">
        <f t="shared" si="14"/>
        <v>-</v>
      </c>
      <c r="C194" s="47">
        <f t="shared" si="15"/>
      </c>
      <c r="D194" s="48">
        <f t="shared" si="16"/>
      </c>
      <c r="E194" s="48">
        <f t="shared" si="17"/>
      </c>
      <c r="F194" s="48">
        <f t="shared" si="18"/>
      </c>
      <c r="G194" s="48">
        <f t="shared" si="19"/>
      </c>
      <c r="H194" s="48">
        <f t="shared" si="20"/>
      </c>
      <c r="J194" s="48"/>
      <c r="K194" s="48"/>
      <c r="L194" s="48"/>
    </row>
    <row r="195" spans="2:12" ht="12.75">
      <c r="B195" s="46" t="str">
        <f t="shared" si="14"/>
        <v>-</v>
      </c>
      <c r="C195" s="47">
        <f t="shared" si="15"/>
      </c>
      <c r="D195" s="48">
        <f t="shared" si="16"/>
      </c>
      <c r="E195" s="48">
        <f t="shared" si="17"/>
      </c>
      <c r="F195" s="48">
        <f t="shared" si="18"/>
      </c>
      <c r="G195" s="48">
        <f t="shared" si="19"/>
      </c>
      <c r="H195" s="48">
        <f t="shared" si="20"/>
      </c>
      <c r="J195" s="48"/>
      <c r="K195" s="48"/>
      <c r="L195" s="48"/>
    </row>
    <row r="196" spans="2:12" ht="12.75">
      <c r="B196" s="46" t="str">
        <f t="shared" si="14"/>
        <v>-</v>
      </c>
      <c r="C196" s="47">
        <f t="shared" si="15"/>
      </c>
      <c r="D196" s="48">
        <f t="shared" si="16"/>
      </c>
      <c r="E196" s="48">
        <f t="shared" si="17"/>
      </c>
      <c r="F196" s="48">
        <f t="shared" si="18"/>
      </c>
      <c r="G196" s="48">
        <f t="shared" si="19"/>
      </c>
      <c r="H196" s="48">
        <f t="shared" si="20"/>
      </c>
      <c r="J196" s="48"/>
      <c r="K196" s="48"/>
      <c r="L196" s="48"/>
    </row>
    <row r="197" spans="2:12" ht="12.75">
      <c r="B197" s="46" t="str">
        <f t="shared" si="14"/>
        <v>-</v>
      </c>
      <c r="C197" s="47">
        <f t="shared" si="15"/>
      </c>
      <c r="D197" s="48">
        <f t="shared" si="16"/>
      </c>
      <c r="E197" s="48">
        <f t="shared" si="17"/>
      </c>
      <c r="F197" s="48">
        <f t="shared" si="18"/>
      </c>
      <c r="G197" s="48">
        <f t="shared" si="19"/>
      </c>
      <c r="H197" s="48">
        <f t="shared" si="20"/>
      </c>
      <c r="J197" s="48"/>
      <c r="K197" s="48"/>
      <c r="L197" s="48"/>
    </row>
    <row r="198" spans="2:12" ht="12.75">
      <c r="B198" s="46" t="str">
        <f t="shared" si="14"/>
        <v>-</v>
      </c>
      <c r="C198" s="47">
        <f t="shared" si="15"/>
      </c>
      <c r="D198" s="48">
        <f t="shared" si="16"/>
      </c>
      <c r="E198" s="48">
        <f t="shared" si="17"/>
      </c>
      <c r="F198" s="48">
        <f t="shared" si="18"/>
      </c>
      <c r="G198" s="48">
        <f t="shared" si="19"/>
      </c>
      <c r="H198" s="48">
        <f t="shared" si="20"/>
      </c>
      <c r="J198" s="48"/>
      <c r="K198" s="48"/>
      <c r="L198" s="48"/>
    </row>
    <row r="199" spans="2:12" ht="12.75">
      <c r="B199" s="46" t="str">
        <f t="shared" si="14"/>
        <v>-</v>
      </c>
      <c r="C199" s="47">
        <f t="shared" si="15"/>
      </c>
      <c r="D199" s="48">
        <f t="shared" si="16"/>
      </c>
      <c r="E199" s="48">
        <f t="shared" si="17"/>
      </c>
      <c r="F199" s="48">
        <f t="shared" si="18"/>
      </c>
      <c r="G199" s="48">
        <f t="shared" si="19"/>
      </c>
      <c r="H199" s="48">
        <f t="shared" si="20"/>
      </c>
      <c r="J199" s="48"/>
      <c r="K199" s="48"/>
      <c r="L199" s="48"/>
    </row>
    <row r="200" spans="2:12" ht="12.75">
      <c r="B200" s="46" t="str">
        <f t="shared" si="14"/>
        <v>-</v>
      </c>
      <c r="C200" s="47">
        <f t="shared" si="15"/>
      </c>
      <c r="D200" s="48">
        <f t="shared" si="16"/>
      </c>
      <c r="E200" s="48">
        <f t="shared" si="17"/>
      </c>
      <c r="F200" s="48">
        <f t="shared" si="18"/>
      </c>
      <c r="G200" s="48">
        <f t="shared" si="19"/>
      </c>
      <c r="H200" s="48">
        <f t="shared" si="20"/>
      </c>
      <c r="J200" s="48"/>
      <c r="K200" s="48"/>
      <c r="L200" s="48"/>
    </row>
    <row r="201" spans="2:12" ht="12.75">
      <c r="B201" s="46" t="str">
        <f t="shared" si="14"/>
        <v>-</v>
      </c>
      <c r="C201" s="47">
        <f t="shared" si="15"/>
      </c>
      <c r="D201" s="48">
        <f t="shared" si="16"/>
      </c>
      <c r="E201" s="48">
        <f t="shared" si="17"/>
      </c>
      <c r="F201" s="48">
        <f t="shared" si="18"/>
      </c>
      <c r="G201" s="48">
        <f t="shared" si="19"/>
      </c>
      <c r="H201" s="48">
        <f t="shared" si="20"/>
      </c>
      <c r="J201" s="48"/>
      <c r="K201" s="48"/>
      <c r="L201" s="48"/>
    </row>
    <row r="202" spans="2:12" ht="12.75">
      <c r="B202" s="46" t="str">
        <f t="shared" si="14"/>
        <v>-</v>
      </c>
      <c r="C202" s="47">
        <f t="shared" si="15"/>
      </c>
      <c r="D202" s="48">
        <f t="shared" si="16"/>
      </c>
      <c r="E202" s="48">
        <f t="shared" si="17"/>
      </c>
      <c r="F202" s="48">
        <f t="shared" si="18"/>
      </c>
      <c r="G202" s="48">
        <f t="shared" si="19"/>
      </c>
      <c r="H202" s="48">
        <f t="shared" si="20"/>
      </c>
      <c r="J202" s="48"/>
      <c r="K202" s="48"/>
      <c r="L202" s="48"/>
    </row>
    <row r="203" spans="2:12" ht="12.75">
      <c r="B203" s="46" t="str">
        <f t="shared" si="14"/>
        <v>-</v>
      </c>
      <c r="C203" s="47">
        <f t="shared" si="15"/>
      </c>
      <c r="D203" s="48">
        <f t="shared" si="16"/>
      </c>
      <c r="E203" s="48">
        <f t="shared" si="17"/>
      </c>
      <c r="F203" s="48">
        <f t="shared" si="18"/>
      </c>
      <c r="G203" s="48">
        <f t="shared" si="19"/>
      </c>
      <c r="H203" s="48">
        <f t="shared" si="20"/>
      </c>
      <c r="J203" s="48"/>
      <c r="K203" s="48"/>
      <c r="L203" s="48"/>
    </row>
    <row r="204" spans="2:12" ht="12.75">
      <c r="B204" s="46" t="str">
        <f aca="true" t="shared" si="21" ref="B204:B267">IF(B203&lt;$L$3,B203+1,"-")</f>
        <v>-</v>
      </c>
      <c r="C204" s="47">
        <f aca="true" t="shared" si="22" ref="C204:C267">IF(ISNUMBER(B204),MIN(DATE(YEAR($C$11),MONTH($C$11)+B204*12/$P$5,DAY($C$11)),DATE(YEAR($C$11),MONTH($C$11)+1+B204*12/$P$5,1)-1),"")</f>
      </c>
      <c r="D204" s="48">
        <f aca="true" t="shared" si="23" ref="D204:D267">IF(ISNUMBER(B204),D203-F203,"")</f>
      </c>
      <c r="E204" s="48">
        <f aca="true" t="shared" si="24" ref="E204:E267">IF(ISNUMBER(B204),ROUND(D204*$L$7,$R$6),"")</f>
      </c>
      <c r="F204" s="48">
        <f aca="true" t="shared" si="25" ref="F204:F267">IF(ISNUMBER(B204),IF(B204=$L$3,D204,IF(B204&gt;$L$4,$H$3-E204,0)),"")</f>
      </c>
      <c r="G204" s="48">
        <f aca="true" t="shared" si="26" ref="G204:G267">IF(ISNUMBER(B204),$H$4,"")</f>
      </c>
      <c r="H204" s="48">
        <f aca="true" t="shared" si="27" ref="H204:H267">IF(ISNUMBER(B204),E204+F204+G204,"")</f>
      </c>
      <c r="J204" s="48"/>
      <c r="K204" s="48"/>
      <c r="L204" s="48"/>
    </row>
    <row r="205" spans="2:12" ht="12.75">
      <c r="B205" s="46" t="str">
        <f t="shared" si="21"/>
        <v>-</v>
      </c>
      <c r="C205" s="47">
        <f t="shared" si="22"/>
      </c>
      <c r="D205" s="48">
        <f t="shared" si="23"/>
      </c>
      <c r="E205" s="48">
        <f t="shared" si="24"/>
      </c>
      <c r="F205" s="48">
        <f t="shared" si="25"/>
      </c>
      <c r="G205" s="48">
        <f t="shared" si="26"/>
      </c>
      <c r="H205" s="48">
        <f t="shared" si="27"/>
      </c>
      <c r="J205" s="48"/>
      <c r="K205" s="48"/>
      <c r="L205" s="48"/>
    </row>
    <row r="206" spans="2:12" ht="12.75">
      <c r="B206" s="46" t="str">
        <f t="shared" si="21"/>
        <v>-</v>
      </c>
      <c r="C206" s="47">
        <f t="shared" si="22"/>
      </c>
      <c r="D206" s="48">
        <f t="shared" si="23"/>
      </c>
      <c r="E206" s="48">
        <f t="shared" si="24"/>
      </c>
      <c r="F206" s="48">
        <f t="shared" si="25"/>
      </c>
      <c r="G206" s="48">
        <f t="shared" si="26"/>
      </c>
      <c r="H206" s="48">
        <f t="shared" si="27"/>
      </c>
      <c r="J206" s="48"/>
      <c r="K206" s="48"/>
      <c r="L206" s="48"/>
    </row>
    <row r="207" spans="2:12" ht="12.75">
      <c r="B207" s="46" t="str">
        <f t="shared" si="21"/>
        <v>-</v>
      </c>
      <c r="C207" s="47">
        <f t="shared" si="22"/>
      </c>
      <c r="D207" s="48">
        <f t="shared" si="23"/>
      </c>
      <c r="E207" s="48">
        <f t="shared" si="24"/>
      </c>
      <c r="F207" s="48">
        <f t="shared" si="25"/>
      </c>
      <c r="G207" s="48">
        <f t="shared" si="26"/>
      </c>
      <c r="H207" s="48">
        <f t="shared" si="27"/>
      </c>
      <c r="J207" s="48"/>
      <c r="K207" s="48"/>
      <c r="L207" s="48"/>
    </row>
    <row r="208" spans="2:12" ht="12.75">
      <c r="B208" s="46" t="str">
        <f t="shared" si="21"/>
        <v>-</v>
      </c>
      <c r="C208" s="47">
        <f t="shared" si="22"/>
      </c>
      <c r="D208" s="48">
        <f t="shared" si="23"/>
      </c>
      <c r="E208" s="48">
        <f t="shared" si="24"/>
      </c>
      <c r="F208" s="48">
        <f t="shared" si="25"/>
      </c>
      <c r="G208" s="48">
        <f t="shared" si="26"/>
      </c>
      <c r="H208" s="48">
        <f t="shared" si="27"/>
      </c>
      <c r="J208" s="48"/>
      <c r="K208" s="48"/>
      <c r="L208" s="48"/>
    </row>
    <row r="209" spans="2:12" ht="12.75">
      <c r="B209" s="46" t="str">
        <f t="shared" si="21"/>
        <v>-</v>
      </c>
      <c r="C209" s="47">
        <f t="shared" si="22"/>
      </c>
      <c r="D209" s="48">
        <f t="shared" si="23"/>
      </c>
      <c r="E209" s="48">
        <f t="shared" si="24"/>
      </c>
      <c r="F209" s="48">
        <f t="shared" si="25"/>
      </c>
      <c r="G209" s="48">
        <f t="shared" si="26"/>
      </c>
      <c r="H209" s="48">
        <f t="shared" si="27"/>
      </c>
      <c r="J209" s="48"/>
      <c r="K209" s="48"/>
      <c r="L209" s="48"/>
    </row>
    <row r="210" spans="2:12" ht="12.75">
      <c r="B210" s="46" t="str">
        <f t="shared" si="21"/>
        <v>-</v>
      </c>
      <c r="C210" s="47">
        <f t="shared" si="22"/>
      </c>
      <c r="D210" s="48">
        <f t="shared" si="23"/>
      </c>
      <c r="E210" s="48">
        <f t="shared" si="24"/>
      </c>
      <c r="F210" s="48">
        <f t="shared" si="25"/>
      </c>
      <c r="G210" s="48">
        <f t="shared" si="26"/>
      </c>
      <c r="H210" s="48">
        <f t="shared" si="27"/>
      </c>
      <c r="J210" s="48"/>
      <c r="K210" s="48"/>
      <c r="L210" s="48"/>
    </row>
    <row r="211" spans="2:12" ht="12.75">
      <c r="B211" s="46" t="str">
        <f t="shared" si="21"/>
        <v>-</v>
      </c>
      <c r="C211" s="47">
        <f t="shared" si="22"/>
      </c>
      <c r="D211" s="48">
        <f t="shared" si="23"/>
      </c>
      <c r="E211" s="48">
        <f t="shared" si="24"/>
      </c>
      <c r="F211" s="48">
        <f t="shared" si="25"/>
      </c>
      <c r="G211" s="48">
        <f t="shared" si="26"/>
      </c>
      <c r="H211" s="48">
        <f t="shared" si="27"/>
      </c>
      <c r="J211" s="48"/>
      <c r="K211" s="48"/>
      <c r="L211" s="48"/>
    </row>
    <row r="212" spans="2:12" ht="12.75">
      <c r="B212" s="46" t="str">
        <f t="shared" si="21"/>
        <v>-</v>
      </c>
      <c r="C212" s="47">
        <f t="shared" si="22"/>
      </c>
      <c r="D212" s="48">
        <f t="shared" si="23"/>
      </c>
      <c r="E212" s="48">
        <f t="shared" si="24"/>
      </c>
      <c r="F212" s="48">
        <f t="shared" si="25"/>
      </c>
      <c r="G212" s="48">
        <f t="shared" si="26"/>
      </c>
      <c r="H212" s="48">
        <f t="shared" si="27"/>
      </c>
      <c r="J212" s="48"/>
      <c r="K212" s="48"/>
      <c r="L212" s="48"/>
    </row>
    <row r="213" spans="2:12" ht="12.75">
      <c r="B213" s="46" t="str">
        <f t="shared" si="21"/>
        <v>-</v>
      </c>
      <c r="C213" s="47">
        <f t="shared" si="22"/>
      </c>
      <c r="D213" s="48">
        <f t="shared" si="23"/>
      </c>
      <c r="E213" s="48">
        <f t="shared" si="24"/>
      </c>
      <c r="F213" s="48">
        <f t="shared" si="25"/>
      </c>
      <c r="G213" s="48">
        <f t="shared" si="26"/>
      </c>
      <c r="H213" s="48">
        <f t="shared" si="27"/>
      </c>
      <c r="J213" s="48"/>
      <c r="K213" s="48"/>
      <c r="L213" s="48"/>
    </row>
    <row r="214" spans="2:12" ht="12.75">
      <c r="B214" s="46" t="str">
        <f t="shared" si="21"/>
        <v>-</v>
      </c>
      <c r="C214" s="47">
        <f t="shared" si="22"/>
      </c>
      <c r="D214" s="48">
        <f t="shared" si="23"/>
      </c>
      <c r="E214" s="48">
        <f t="shared" si="24"/>
      </c>
      <c r="F214" s="48">
        <f t="shared" si="25"/>
      </c>
      <c r="G214" s="48">
        <f t="shared" si="26"/>
      </c>
      <c r="H214" s="48">
        <f t="shared" si="27"/>
      </c>
      <c r="J214" s="48"/>
      <c r="K214" s="48"/>
      <c r="L214" s="48"/>
    </row>
    <row r="215" spans="2:12" ht="12.75">
      <c r="B215" s="46" t="str">
        <f t="shared" si="21"/>
        <v>-</v>
      </c>
      <c r="C215" s="47">
        <f t="shared" si="22"/>
      </c>
      <c r="D215" s="48">
        <f t="shared" si="23"/>
      </c>
      <c r="E215" s="48">
        <f t="shared" si="24"/>
      </c>
      <c r="F215" s="48">
        <f t="shared" si="25"/>
      </c>
      <c r="G215" s="48">
        <f t="shared" si="26"/>
      </c>
      <c r="H215" s="48">
        <f t="shared" si="27"/>
      </c>
      <c r="J215" s="48"/>
      <c r="K215" s="48"/>
      <c r="L215" s="48"/>
    </row>
    <row r="216" spans="2:12" ht="12.75">
      <c r="B216" s="46" t="str">
        <f t="shared" si="21"/>
        <v>-</v>
      </c>
      <c r="C216" s="47">
        <f t="shared" si="22"/>
      </c>
      <c r="D216" s="48">
        <f t="shared" si="23"/>
      </c>
      <c r="E216" s="48">
        <f t="shared" si="24"/>
      </c>
      <c r="F216" s="48">
        <f t="shared" si="25"/>
      </c>
      <c r="G216" s="48">
        <f t="shared" si="26"/>
      </c>
      <c r="H216" s="48">
        <f t="shared" si="27"/>
      </c>
      <c r="J216" s="48"/>
      <c r="K216" s="48"/>
      <c r="L216" s="48"/>
    </row>
    <row r="217" spans="2:12" ht="12.75">
      <c r="B217" s="46" t="str">
        <f t="shared" si="21"/>
        <v>-</v>
      </c>
      <c r="C217" s="47">
        <f t="shared" si="22"/>
      </c>
      <c r="D217" s="48">
        <f t="shared" si="23"/>
      </c>
      <c r="E217" s="48">
        <f t="shared" si="24"/>
      </c>
      <c r="F217" s="48">
        <f t="shared" si="25"/>
      </c>
      <c r="G217" s="48">
        <f t="shared" si="26"/>
      </c>
      <c r="H217" s="48">
        <f t="shared" si="27"/>
      </c>
      <c r="J217" s="48"/>
      <c r="K217" s="48"/>
      <c r="L217" s="48"/>
    </row>
    <row r="218" spans="2:12" ht="12.75">
      <c r="B218" s="46" t="str">
        <f t="shared" si="21"/>
        <v>-</v>
      </c>
      <c r="C218" s="47">
        <f t="shared" si="22"/>
      </c>
      <c r="D218" s="48">
        <f t="shared" si="23"/>
      </c>
      <c r="E218" s="48">
        <f t="shared" si="24"/>
      </c>
      <c r="F218" s="48">
        <f t="shared" si="25"/>
      </c>
      <c r="G218" s="48">
        <f t="shared" si="26"/>
      </c>
      <c r="H218" s="48">
        <f t="shared" si="27"/>
      </c>
      <c r="J218" s="48"/>
      <c r="K218" s="48"/>
      <c r="L218" s="48"/>
    </row>
    <row r="219" spans="2:12" ht="12.75">
      <c r="B219" s="46" t="str">
        <f t="shared" si="21"/>
        <v>-</v>
      </c>
      <c r="C219" s="47">
        <f t="shared" si="22"/>
      </c>
      <c r="D219" s="48">
        <f t="shared" si="23"/>
      </c>
      <c r="E219" s="48">
        <f t="shared" si="24"/>
      </c>
      <c r="F219" s="48">
        <f t="shared" si="25"/>
      </c>
      <c r="G219" s="48">
        <f t="shared" si="26"/>
      </c>
      <c r="H219" s="48">
        <f t="shared" si="27"/>
      </c>
      <c r="J219" s="48"/>
      <c r="K219" s="48"/>
      <c r="L219" s="48"/>
    </row>
    <row r="220" spans="2:12" ht="12.75">
      <c r="B220" s="46" t="str">
        <f t="shared" si="21"/>
        <v>-</v>
      </c>
      <c r="C220" s="47">
        <f t="shared" si="22"/>
      </c>
      <c r="D220" s="48">
        <f t="shared" si="23"/>
      </c>
      <c r="E220" s="48">
        <f t="shared" si="24"/>
      </c>
      <c r="F220" s="48">
        <f t="shared" si="25"/>
      </c>
      <c r="G220" s="48">
        <f t="shared" si="26"/>
      </c>
      <c r="H220" s="48">
        <f t="shared" si="27"/>
      </c>
      <c r="J220" s="48"/>
      <c r="K220" s="48"/>
      <c r="L220" s="48"/>
    </row>
    <row r="221" spans="2:12" ht="12.75">
      <c r="B221" s="46" t="str">
        <f t="shared" si="21"/>
        <v>-</v>
      </c>
      <c r="C221" s="47">
        <f t="shared" si="22"/>
      </c>
      <c r="D221" s="48">
        <f t="shared" si="23"/>
      </c>
      <c r="E221" s="48">
        <f t="shared" si="24"/>
      </c>
      <c r="F221" s="48">
        <f t="shared" si="25"/>
      </c>
      <c r="G221" s="48">
        <f t="shared" si="26"/>
      </c>
      <c r="H221" s="48">
        <f t="shared" si="27"/>
      </c>
      <c r="J221" s="48"/>
      <c r="K221" s="48"/>
      <c r="L221" s="48"/>
    </row>
    <row r="222" spans="2:12" ht="12.75">
      <c r="B222" s="46" t="str">
        <f t="shared" si="21"/>
        <v>-</v>
      </c>
      <c r="C222" s="47">
        <f t="shared" si="22"/>
      </c>
      <c r="D222" s="48">
        <f t="shared" si="23"/>
      </c>
      <c r="E222" s="48">
        <f t="shared" si="24"/>
      </c>
      <c r="F222" s="48">
        <f t="shared" si="25"/>
      </c>
      <c r="G222" s="48">
        <f t="shared" si="26"/>
      </c>
      <c r="H222" s="48">
        <f t="shared" si="27"/>
      </c>
      <c r="J222" s="48"/>
      <c r="K222" s="48"/>
      <c r="L222" s="48"/>
    </row>
    <row r="223" spans="2:12" ht="12.75">
      <c r="B223" s="46" t="str">
        <f t="shared" si="21"/>
        <v>-</v>
      </c>
      <c r="C223" s="47">
        <f t="shared" si="22"/>
      </c>
      <c r="D223" s="48">
        <f t="shared" si="23"/>
      </c>
      <c r="E223" s="48">
        <f t="shared" si="24"/>
      </c>
      <c r="F223" s="48">
        <f t="shared" si="25"/>
      </c>
      <c r="G223" s="48">
        <f t="shared" si="26"/>
      </c>
      <c r="H223" s="48">
        <f t="shared" si="27"/>
      </c>
      <c r="J223" s="48"/>
      <c r="K223" s="48"/>
      <c r="L223" s="48"/>
    </row>
    <row r="224" spans="2:12" ht="12.75">
      <c r="B224" s="46" t="str">
        <f t="shared" si="21"/>
        <v>-</v>
      </c>
      <c r="C224" s="47">
        <f t="shared" si="22"/>
      </c>
      <c r="D224" s="48">
        <f t="shared" si="23"/>
      </c>
      <c r="E224" s="48">
        <f t="shared" si="24"/>
      </c>
      <c r="F224" s="48">
        <f t="shared" si="25"/>
      </c>
      <c r="G224" s="48">
        <f t="shared" si="26"/>
      </c>
      <c r="H224" s="48">
        <f t="shared" si="27"/>
      </c>
      <c r="J224" s="48"/>
      <c r="K224" s="48"/>
      <c r="L224" s="48"/>
    </row>
    <row r="225" spans="2:12" ht="12.75">
      <c r="B225" s="46" t="str">
        <f t="shared" si="21"/>
        <v>-</v>
      </c>
      <c r="C225" s="47">
        <f t="shared" si="22"/>
      </c>
      <c r="D225" s="48">
        <f t="shared" si="23"/>
      </c>
      <c r="E225" s="48">
        <f t="shared" si="24"/>
      </c>
      <c r="F225" s="48">
        <f t="shared" si="25"/>
      </c>
      <c r="G225" s="48">
        <f t="shared" si="26"/>
      </c>
      <c r="H225" s="48">
        <f t="shared" si="27"/>
      </c>
      <c r="J225" s="48"/>
      <c r="K225" s="48"/>
      <c r="L225" s="48"/>
    </row>
    <row r="226" spans="2:12" ht="12.75">
      <c r="B226" s="46" t="str">
        <f t="shared" si="21"/>
        <v>-</v>
      </c>
      <c r="C226" s="47">
        <f t="shared" si="22"/>
      </c>
      <c r="D226" s="48">
        <f t="shared" si="23"/>
      </c>
      <c r="E226" s="48">
        <f t="shared" si="24"/>
      </c>
      <c r="F226" s="48">
        <f t="shared" si="25"/>
      </c>
      <c r="G226" s="48">
        <f t="shared" si="26"/>
      </c>
      <c r="H226" s="48">
        <f t="shared" si="27"/>
      </c>
      <c r="J226" s="48"/>
      <c r="K226" s="48"/>
      <c r="L226" s="48"/>
    </row>
    <row r="227" spans="2:12" ht="12.75">
      <c r="B227" s="46" t="str">
        <f t="shared" si="21"/>
        <v>-</v>
      </c>
      <c r="C227" s="47">
        <f t="shared" si="22"/>
      </c>
      <c r="D227" s="48">
        <f t="shared" si="23"/>
      </c>
      <c r="E227" s="48">
        <f t="shared" si="24"/>
      </c>
      <c r="F227" s="48">
        <f t="shared" si="25"/>
      </c>
      <c r="G227" s="48">
        <f t="shared" si="26"/>
      </c>
      <c r="H227" s="48">
        <f t="shared" si="27"/>
      </c>
      <c r="J227" s="48"/>
      <c r="K227" s="48"/>
      <c r="L227" s="48"/>
    </row>
    <row r="228" spans="2:12" ht="12.75">
      <c r="B228" s="46" t="str">
        <f t="shared" si="21"/>
        <v>-</v>
      </c>
      <c r="C228" s="47">
        <f t="shared" si="22"/>
      </c>
      <c r="D228" s="48">
        <f t="shared" si="23"/>
      </c>
      <c r="E228" s="48">
        <f t="shared" si="24"/>
      </c>
      <c r="F228" s="48">
        <f t="shared" si="25"/>
      </c>
      <c r="G228" s="48">
        <f t="shared" si="26"/>
      </c>
      <c r="H228" s="48">
        <f t="shared" si="27"/>
      </c>
      <c r="J228" s="48"/>
      <c r="K228" s="48"/>
      <c r="L228" s="48"/>
    </row>
    <row r="229" spans="2:12" ht="12.75">
      <c r="B229" s="46" t="str">
        <f t="shared" si="21"/>
        <v>-</v>
      </c>
      <c r="C229" s="47">
        <f t="shared" si="22"/>
      </c>
      <c r="D229" s="48">
        <f t="shared" si="23"/>
      </c>
      <c r="E229" s="48">
        <f t="shared" si="24"/>
      </c>
      <c r="F229" s="48">
        <f t="shared" si="25"/>
      </c>
      <c r="G229" s="48">
        <f t="shared" si="26"/>
      </c>
      <c r="H229" s="48">
        <f t="shared" si="27"/>
      </c>
      <c r="J229" s="48"/>
      <c r="K229" s="48"/>
      <c r="L229" s="48"/>
    </row>
    <row r="230" spans="2:12" ht="12.75">
      <c r="B230" s="46" t="str">
        <f t="shared" si="21"/>
        <v>-</v>
      </c>
      <c r="C230" s="47">
        <f t="shared" si="22"/>
      </c>
      <c r="D230" s="48">
        <f t="shared" si="23"/>
      </c>
      <c r="E230" s="48">
        <f t="shared" si="24"/>
      </c>
      <c r="F230" s="48">
        <f t="shared" si="25"/>
      </c>
      <c r="G230" s="48">
        <f t="shared" si="26"/>
      </c>
      <c r="H230" s="48">
        <f t="shared" si="27"/>
      </c>
      <c r="J230" s="48"/>
      <c r="K230" s="48"/>
      <c r="L230" s="48"/>
    </row>
    <row r="231" spans="2:12" ht="12.75">
      <c r="B231" s="46" t="str">
        <f t="shared" si="21"/>
        <v>-</v>
      </c>
      <c r="C231" s="47">
        <f t="shared" si="22"/>
      </c>
      <c r="D231" s="48">
        <f t="shared" si="23"/>
      </c>
      <c r="E231" s="48">
        <f t="shared" si="24"/>
      </c>
      <c r="F231" s="48">
        <f t="shared" si="25"/>
      </c>
      <c r="G231" s="48">
        <f t="shared" si="26"/>
      </c>
      <c r="H231" s="48">
        <f t="shared" si="27"/>
      </c>
      <c r="J231" s="48"/>
      <c r="K231" s="48"/>
      <c r="L231" s="48"/>
    </row>
    <row r="232" spans="2:12" ht="12.75">
      <c r="B232" s="46" t="str">
        <f t="shared" si="21"/>
        <v>-</v>
      </c>
      <c r="C232" s="47">
        <f t="shared" si="22"/>
      </c>
      <c r="D232" s="48">
        <f t="shared" si="23"/>
      </c>
      <c r="E232" s="48">
        <f t="shared" si="24"/>
      </c>
      <c r="F232" s="48">
        <f t="shared" si="25"/>
      </c>
      <c r="G232" s="48">
        <f t="shared" si="26"/>
      </c>
      <c r="H232" s="48">
        <f t="shared" si="27"/>
      </c>
      <c r="J232" s="48"/>
      <c r="K232" s="48"/>
      <c r="L232" s="48"/>
    </row>
    <row r="233" spans="2:12" ht="12.75">
      <c r="B233" s="46" t="str">
        <f t="shared" si="21"/>
        <v>-</v>
      </c>
      <c r="C233" s="47">
        <f t="shared" si="22"/>
      </c>
      <c r="D233" s="48">
        <f t="shared" si="23"/>
      </c>
      <c r="E233" s="48">
        <f t="shared" si="24"/>
      </c>
      <c r="F233" s="48">
        <f t="shared" si="25"/>
      </c>
      <c r="G233" s="48">
        <f t="shared" si="26"/>
      </c>
      <c r="H233" s="48">
        <f t="shared" si="27"/>
      </c>
      <c r="J233" s="48"/>
      <c r="K233" s="48"/>
      <c r="L233" s="48"/>
    </row>
    <row r="234" spans="2:12" ht="12.75">
      <c r="B234" s="46" t="str">
        <f t="shared" si="21"/>
        <v>-</v>
      </c>
      <c r="C234" s="47">
        <f t="shared" si="22"/>
      </c>
      <c r="D234" s="48">
        <f t="shared" si="23"/>
      </c>
      <c r="E234" s="48">
        <f t="shared" si="24"/>
      </c>
      <c r="F234" s="48">
        <f t="shared" si="25"/>
      </c>
      <c r="G234" s="48">
        <f t="shared" si="26"/>
      </c>
      <c r="H234" s="48">
        <f t="shared" si="27"/>
      </c>
      <c r="J234" s="48"/>
      <c r="K234" s="48"/>
      <c r="L234" s="48"/>
    </row>
    <row r="235" spans="2:12" ht="12.75">
      <c r="B235" s="46" t="str">
        <f t="shared" si="21"/>
        <v>-</v>
      </c>
      <c r="C235" s="47">
        <f t="shared" si="22"/>
      </c>
      <c r="D235" s="48">
        <f t="shared" si="23"/>
      </c>
      <c r="E235" s="48">
        <f t="shared" si="24"/>
      </c>
      <c r="F235" s="48">
        <f t="shared" si="25"/>
      </c>
      <c r="G235" s="48">
        <f t="shared" si="26"/>
      </c>
      <c r="H235" s="48">
        <f t="shared" si="27"/>
      </c>
      <c r="J235" s="48"/>
      <c r="K235" s="48"/>
      <c r="L235" s="48"/>
    </row>
    <row r="236" spans="2:12" ht="12.75">
      <c r="B236" s="46" t="str">
        <f t="shared" si="21"/>
        <v>-</v>
      </c>
      <c r="C236" s="47">
        <f t="shared" si="22"/>
      </c>
      <c r="D236" s="48">
        <f t="shared" si="23"/>
      </c>
      <c r="E236" s="48">
        <f t="shared" si="24"/>
      </c>
      <c r="F236" s="48">
        <f t="shared" si="25"/>
      </c>
      <c r="G236" s="48">
        <f t="shared" si="26"/>
      </c>
      <c r="H236" s="48">
        <f t="shared" si="27"/>
      </c>
      <c r="J236" s="48"/>
      <c r="K236" s="48"/>
      <c r="L236" s="48"/>
    </row>
    <row r="237" spans="2:12" ht="12.75">
      <c r="B237" s="46" t="str">
        <f t="shared" si="21"/>
        <v>-</v>
      </c>
      <c r="C237" s="47">
        <f t="shared" si="22"/>
      </c>
      <c r="D237" s="48">
        <f t="shared" si="23"/>
      </c>
      <c r="E237" s="48">
        <f t="shared" si="24"/>
      </c>
      <c r="F237" s="48">
        <f t="shared" si="25"/>
      </c>
      <c r="G237" s="48">
        <f t="shared" si="26"/>
      </c>
      <c r="H237" s="48">
        <f t="shared" si="27"/>
      </c>
      <c r="J237" s="48"/>
      <c r="K237" s="48"/>
      <c r="L237" s="48"/>
    </row>
    <row r="238" spans="2:12" ht="12.75">
      <c r="B238" s="46" t="str">
        <f t="shared" si="21"/>
        <v>-</v>
      </c>
      <c r="C238" s="47">
        <f t="shared" si="22"/>
      </c>
      <c r="D238" s="48">
        <f t="shared" si="23"/>
      </c>
      <c r="E238" s="48">
        <f t="shared" si="24"/>
      </c>
      <c r="F238" s="48">
        <f t="shared" si="25"/>
      </c>
      <c r="G238" s="48">
        <f t="shared" si="26"/>
      </c>
      <c r="H238" s="48">
        <f t="shared" si="27"/>
      </c>
      <c r="J238" s="48"/>
      <c r="K238" s="48"/>
      <c r="L238" s="48"/>
    </row>
    <row r="239" spans="2:12" ht="12.75">
      <c r="B239" s="46" t="str">
        <f t="shared" si="21"/>
        <v>-</v>
      </c>
      <c r="C239" s="47">
        <f t="shared" si="22"/>
      </c>
      <c r="D239" s="48">
        <f t="shared" si="23"/>
      </c>
      <c r="E239" s="48">
        <f t="shared" si="24"/>
      </c>
      <c r="F239" s="48">
        <f t="shared" si="25"/>
      </c>
      <c r="G239" s="48">
        <f t="shared" si="26"/>
      </c>
      <c r="H239" s="48">
        <f t="shared" si="27"/>
      </c>
      <c r="J239" s="48"/>
      <c r="K239" s="48"/>
      <c r="L239" s="48"/>
    </row>
    <row r="240" spans="2:12" ht="12.75">
      <c r="B240" s="46" t="str">
        <f t="shared" si="21"/>
        <v>-</v>
      </c>
      <c r="C240" s="47">
        <f t="shared" si="22"/>
      </c>
      <c r="D240" s="48">
        <f t="shared" si="23"/>
      </c>
      <c r="E240" s="48">
        <f t="shared" si="24"/>
      </c>
      <c r="F240" s="48">
        <f t="shared" si="25"/>
      </c>
      <c r="G240" s="48">
        <f t="shared" si="26"/>
      </c>
      <c r="H240" s="48">
        <f t="shared" si="27"/>
      </c>
      <c r="J240" s="48"/>
      <c r="K240" s="48"/>
      <c r="L240" s="48"/>
    </row>
    <row r="241" spans="2:12" ht="12.75">
      <c r="B241" s="46" t="str">
        <f t="shared" si="21"/>
        <v>-</v>
      </c>
      <c r="C241" s="47">
        <f t="shared" si="22"/>
      </c>
      <c r="D241" s="48">
        <f t="shared" si="23"/>
      </c>
      <c r="E241" s="48">
        <f t="shared" si="24"/>
      </c>
      <c r="F241" s="48">
        <f t="shared" si="25"/>
      </c>
      <c r="G241" s="48">
        <f t="shared" si="26"/>
      </c>
      <c r="H241" s="48">
        <f t="shared" si="27"/>
      </c>
      <c r="J241" s="48"/>
      <c r="K241" s="48"/>
      <c r="L241" s="48"/>
    </row>
    <row r="242" spans="2:12" ht="12.75">
      <c r="B242" s="46" t="str">
        <f t="shared" si="21"/>
        <v>-</v>
      </c>
      <c r="C242" s="47">
        <f t="shared" si="22"/>
      </c>
      <c r="D242" s="48">
        <f t="shared" si="23"/>
      </c>
      <c r="E242" s="48">
        <f t="shared" si="24"/>
      </c>
      <c r="F242" s="48">
        <f t="shared" si="25"/>
      </c>
      <c r="G242" s="48">
        <f t="shared" si="26"/>
      </c>
      <c r="H242" s="48">
        <f t="shared" si="27"/>
      </c>
      <c r="J242" s="48"/>
      <c r="K242" s="48"/>
      <c r="L242" s="48"/>
    </row>
    <row r="243" spans="2:12" ht="12.75">
      <c r="B243" s="46" t="str">
        <f t="shared" si="21"/>
        <v>-</v>
      </c>
      <c r="C243" s="47">
        <f t="shared" si="22"/>
      </c>
      <c r="D243" s="48">
        <f t="shared" si="23"/>
      </c>
      <c r="E243" s="48">
        <f t="shared" si="24"/>
      </c>
      <c r="F243" s="48">
        <f t="shared" si="25"/>
      </c>
      <c r="G243" s="48">
        <f t="shared" si="26"/>
      </c>
      <c r="H243" s="48">
        <f t="shared" si="27"/>
      </c>
      <c r="J243" s="48"/>
      <c r="K243" s="48"/>
      <c r="L243" s="48"/>
    </row>
    <row r="244" spans="2:12" ht="12.75">
      <c r="B244" s="46" t="str">
        <f t="shared" si="21"/>
        <v>-</v>
      </c>
      <c r="C244" s="47">
        <f t="shared" si="22"/>
      </c>
      <c r="D244" s="48">
        <f t="shared" si="23"/>
      </c>
      <c r="E244" s="48">
        <f t="shared" si="24"/>
      </c>
      <c r="F244" s="48">
        <f t="shared" si="25"/>
      </c>
      <c r="G244" s="48">
        <f t="shared" si="26"/>
      </c>
      <c r="H244" s="48">
        <f t="shared" si="27"/>
      </c>
      <c r="J244" s="48"/>
      <c r="K244" s="48"/>
      <c r="L244" s="48"/>
    </row>
    <row r="245" spans="2:12" ht="12.75">
      <c r="B245" s="46" t="str">
        <f t="shared" si="21"/>
        <v>-</v>
      </c>
      <c r="C245" s="47">
        <f t="shared" si="22"/>
      </c>
      <c r="D245" s="48">
        <f t="shared" si="23"/>
      </c>
      <c r="E245" s="48">
        <f t="shared" si="24"/>
      </c>
      <c r="F245" s="48">
        <f t="shared" si="25"/>
      </c>
      <c r="G245" s="48">
        <f t="shared" si="26"/>
      </c>
      <c r="H245" s="48">
        <f t="shared" si="27"/>
      </c>
      <c r="J245" s="48"/>
      <c r="K245" s="48"/>
      <c r="L245" s="48"/>
    </row>
    <row r="246" spans="2:12" ht="12.75">
      <c r="B246" s="46" t="str">
        <f t="shared" si="21"/>
        <v>-</v>
      </c>
      <c r="C246" s="47">
        <f t="shared" si="22"/>
      </c>
      <c r="D246" s="48">
        <f t="shared" si="23"/>
      </c>
      <c r="E246" s="48">
        <f t="shared" si="24"/>
      </c>
      <c r="F246" s="48">
        <f t="shared" si="25"/>
      </c>
      <c r="G246" s="48">
        <f t="shared" si="26"/>
      </c>
      <c r="H246" s="48">
        <f t="shared" si="27"/>
      </c>
      <c r="J246" s="48"/>
      <c r="K246" s="48"/>
      <c r="L246" s="48"/>
    </row>
    <row r="247" spans="2:12" ht="12.75">
      <c r="B247" s="46" t="str">
        <f t="shared" si="21"/>
        <v>-</v>
      </c>
      <c r="C247" s="47">
        <f t="shared" si="22"/>
      </c>
      <c r="D247" s="48">
        <f t="shared" si="23"/>
      </c>
      <c r="E247" s="48">
        <f t="shared" si="24"/>
      </c>
      <c r="F247" s="48">
        <f t="shared" si="25"/>
      </c>
      <c r="G247" s="48">
        <f t="shared" si="26"/>
      </c>
      <c r="H247" s="48">
        <f t="shared" si="27"/>
      </c>
      <c r="J247" s="48"/>
      <c r="K247" s="48"/>
      <c r="L247" s="48"/>
    </row>
    <row r="248" spans="2:12" ht="12.75">
      <c r="B248" s="46" t="str">
        <f t="shared" si="21"/>
        <v>-</v>
      </c>
      <c r="C248" s="47">
        <f t="shared" si="22"/>
      </c>
      <c r="D248" s="48">
        <f t="shared" si="23"/>
      </c>
      <c r="E248" s="48">
        <f t="shared" si="24"/>
      </c>
      <c r="F248" s="48">
        <f t="shared" si="25"/>
      </c>
      <c r="G248" s="48">
        <f t="shared" si="26"/>
      </c>
      <c r="H248" s="48">
        <f t="shared" si="27"/>
      </c>
      <c r="J248" s="48"/>
      <c r="K248" s="48"/>
      <c r="L248" s="48"/>
    </row>
    <row r="249" spans="2:12" ht="12.75">
      <c r="B249" s="46" t="str">
        <f t="shared" si="21"/>
        <v>-</v>
      </c>
      <c r="C249" s="47">
        <f t="shared" si="22"/>
      </c>
      <c r="D249" s="48">
        <f t="shared" si="23"/>
      </c>
      <c r="E249" s="48">
        <f t="shared" si="24"/>
      </c>
      <c r="F249" s="48">
        <f t="shared" si="25"/>
      </c>
      <c r="G249" s="48">
        <f t="shared" si="26"/>
      </c>
      <c r="H249" s="48">
        <f t="shared" si="27"/>
      </c>
      <c r="J249" s="48"/>
      <c r="K249" s="48"/>
      <c r="L249" s="48"/>
    </row>
    <row r="250" spans="2:12" ht="12.75">
      <c r="B250" s="46" t="str">
        <f t="shared" si="21"/>
        <v>-</v>
      </c>
      <c r="C250" s="47">
        <f t="shared" si="22"/>
      </c>
      <c r="D250" s="48">
        <f t="shared" si="23"/>
      </c>
      <c r="E250" s="48">
        <f t="shared" si="24"/>
      </c>
      <c r="F250" s="48">
        <f t="shared" si="25"/>
      </c>
      <c r="G250" s="48">
        <f t="shared" si="26"/>
      </c>
      <c r="H250" s="48">
        <f t="shared" si="27"/>
      </c>
      <c r="J250" s="48"/>
      <c r="K250" s="48"/>
      <c r="L250" s="48"/>
    </row>
    <row r="251" spans="2:12" ht="12.75">
      <c r="B251" s="46" t="str">
        <f t="shared" si="21"/>
        <v>-</v>
      </c>
      <c r="C251" s="47">
        <f t="shared" si="22"/>
      </c>
      <c r="D251" s="48">
        <f t="shared" si="23"/>
      </c>
      <c r="E251" s="48">
        <f t="shared" si="24"/>
      </c>
      <c r="F251" s="48">
        <f t="shared" si="25"/>
      </c>
      <c r="G251" s="48">
        <f t="shared" si="26"/>
      </c>
      <c r="H251" s="48">
        <f t="shared" si="27"/>
      </c>
      <c r="J251" s="48"/>
      <c r="K251" s="48"/>
      <c r="L251" s="48"/>
    </row>
    <row r="252" spans="2:12" ht="12.75">
      <c r="B252" s="46" t="str">
        <f t="shared" si="21"/>
        <v>-</v>
      </c>
      <c r="C252" s="47">
        <f t="shared" si="22"/>
      </c>
      <c r="D252" s="48">
        <f t="shared" si="23"/>
      </c>
      <c r="E252" s="48">
        <f t="shared" si="24"/>
      </c>
      <c r="F252" s="48">
        <f t="shared" si="25"/>
      </c>
      <c r="G252" s="48">
        <f t="shared" si="26"/>
      </c>
      <c r="H252" s="48">
        <f t="shared" si="27"/>
      </c>
      <c r="J252" s="48"/>
      <c r="K252" s="48"/>
      <c r="L252" s="48"/>
    </row>
    <row r="253" spans="2:12" ht="12.75">
      <c r="B253" s="46" t="str">
        <f t="shared" si="21"/>
        <v>-</v>
      </c>
      <c r="C253" s="47">
        <f t="shared" si="22"/>
      </c>
      <c r="D253" s="48">
        <f t="shared" si="23"/>
      </c>
      <c r="E253" s="48">
        <f t="shared" si="24"/>
      </c>
      <c r="F253" s="48">
        <f t="shared" si="25"/>
      </c>
      <c r="G253" s="48">
        <f t="shared" si="26"/>
      </c>
      <c r="H253" s="48">
        <f t="shared" si="27"/>
      </c>
      <c r="J253" s="48"/>
      <c r="K253" s="48"/>
      <c r="L253" s="48"/>
    </row>
    <row r="254" spans="2:12" ht="12.75">
      <c r="B254" s="46" t="str">
        <f t="shared" si="21"/>
        <v>-</v>
      </c>
      <c r="C254" s="47">
        <f t="shared" si="22"/>
      </c>
      <c r="D254" s="48">
        <f t="shared" si="23"/>
      </c>
      <c r="E254" s="48">
        <f t="shared" si="24"/>
      </c>
      <c r="F254" s="48">
        <f t="shared" si="25"/>
      </c>
      <c r="G254" s="48">
        <f t="shared" si="26"/>
      </c>
      <c r="H254" s="48">
        <f t="shared" si="27"/>
      </c>
      <c r="J254" s="48"/>
      <c r="K254" s="48"/>
      <c r="L254" s="48"/>
    </row>
    <row r="255" spans="2:12" ht="12.75">
      <c r="B255" s="46" t="str">
        <f t="shared" si="21"/>
        <v>-</v>
      </c>
      <c r="C255" s="47">
        <f t="shared" si="22"/>
      </c>
      <c r="D255" s="48">
        <f t="shared" si="23"/>
      </c>
      <c r="E255" s="48">
        <f t="shared" si="24"/>
      </c>
      <c r="F255" s="48">
        <f t="shared" si="25"/>
      </c>
      <c r="G255" s="48">
        <f t="shared" si="26"/>
      </c>
      <c r="H255" s="48">
        <f t="shared" si="27"/>
      </c>
      <c r="J255" s="48"/>
      <c r="K255" s="48"/>
      <c r="L255" s="48"/>
    </row>
    <row r="256" spans="2:12" ht="12.75">
      <c r="B256" s="46" t="str">
        <f t="shared" si="21"/>
        <v>-</v>
      </c>
      <c r="C256" s="47">
        <f t="shared" si="22"/>
      </c>
      <c r="D256" s="48">
        <f t="shared" si="23"/>
      </c>
      <c r="E256" s="48">
        <f t="shared" si="24"/>
      </c>
      <c r="F256" s="48">
        <f t="shared" si="25"/>
      </c>
      <c r="G256" s="48">
        <f t="shared" si="26"/>
      </c>
      <c r="H256" s="48">
        <f t="shared" si="27"/>
      </c>
      <c r="J256" s="48"/>
      <c r="K256" s="48"/>
      <c r="L256" s="48"/>
    </row>
    <row r="257" spans="2:12" ht="12.75">
      <c r="B257" s="46" t="str">
        <f t="shared" si="21"/>
        <v>-</v>
      </c>
      <c r="C257" s="47">
        <f t="shared" si="22"/>
      </c>
      <c r="D257" s="48">
        <f t="shared" si="23"/>
      </c>
      <c r="E257" s="48">
        <f t="shared" si="24"/>
      </c>
      <c r="F257" s="48">
        <f t="shared" si="25"/>
      </c>
      <c r="G257" s="48">
        <f t="shared" si="26"/>
      </c>
      <c r="H257" s="48">
        <f t="shared" si="27"/>
      </c>
      <c r="J257" s="48"/>
      <c r="K257" s="48"/>
      <c r="L257" s="48"/>
    </row>
    <row r="258" spans="2:12" ht="12.75">
      <c r="B258" s="46" t="str">
        <f t="shared" si="21"/>
        <v>-</v>
      </c>
      <c r="C258" s="47">
        <f t="shared" si="22"/>
      </c>
      <c r="D258" s="48">
        <f t="shared" si="23"/>
      </c>
      <c r="E258" s="48">
        <f t="shared" si="24"/>
      </c>
      <c r="F258" s="48">
        <f t="shared" si="25"/>
      </c>
      <c r="G258" s="48">
        <f t="shared" si="26"/>
      </c>
      <c r="H258" s="48">
        <f t="shared" si="27"/>
      </c>
      <c r="J258" s="48"/>
      <c r="K258" s="48"/>
      <c r="L258" s="48"/>
    </row>
    <row r="259" spans="2:12" ht="12.75">
      <c r="B259" s="46" t="str">
        <f t="shared" si="21"/>
        <v>-</v>
      </c>
      <c r="C259" s="47">
        <f t="shared" si="22"/>
      </c>
      <c r="D259" s="48">
        <f t="shared" si="23"/>
      </c>
      <c r="E259" s="48">
        <f t="shared" si="24"/>
      </c>
      <c r="F259" s="48">
        <f t="shared" si="25"/>
      </c>
      <c r="G259" s="48">
        <f t="shared" si="26"/>
      </c>
      <c r="H259" s="48">
        <f t="shared" si="27"/>
      </c>
      <c r="J259" s="48"/>
      <c r="K259" s="48"/>
      <c r="L259" s="48"/>
    </row>
    <row r="260" spans="2:12" ht="12.75">
      <c r="B260" s="46" t="str">
        <f t="shared" si="21"/>
        <v>-</v>
      </c>
      <c r="C260" s="47">
        <f t="shared" si="22"/>
      </c>
      <c r="D260" s="48">
        <f t="shared" si="23"/>
      </c>
      <c r="E260" s="48">
        <f t="shared" si="24"/>
      </c>
      <c r="F260" s="48">
        <f t="shared" si="25"/>
      </c>
      <c r="G260" s="48">
        <f t="shared" si="26"/>
      </c>
      <c r="H260" s="48">
        <f t="shared" si="27"/>
      </c>
      <c r="J260" s="48"/>
      <c r="K260" s="48"/>
      <c r="L260" s="48"/>
    </row>
    <row r="261" spans="2:12" ht="12.75">
      <c r="B261" s="46" t="str">
        <f t="shared" si="21"/>
        <v>-</v>
      </c>
      <c r="C261" s="47">
        <f t="shared" si="22"/>
      </c>
      <c r="D261" s="48">
        <f t="shared" si="23"/>
      </c>
      <c r="E261" s="48">
        <f t="shared" si="24"/>
      </c>
      <c r="F261" s="48">
        <f t="shared" si="25"/>
      </c>
      <c r="G261" s="48">
        <f t="shared" si="26"/>
      </c>
      <c r="H261" s="48">
        <f t="shared" si="27"/>
      </c>
      <c r="J261" s="48"/>
      <c r="K261" s="48"/>
      <c r="L261" s="48"/>
    </row>
    <row r="262" spans="2:12" ht="12.75">
      <c r="B262" s="46" t="str">
        <f t="shared" si="21"/>
        <v>-</v>
      </c>
      <c r="C262" s="47">
        <f t="shared" si="22"/>
      </c>
      <c r="D262" s="48">
        <f t="shared" si="23"/>
      </c>
      <c r="E262" s="48">
        <f t="shared" si="24"/>
      </c>
      <c r="F262" s="48">
        <f t="shared" si="25"/>
      </c>
      <c r="G262" s="48">
        <f t="shared" si="26"/>
      </c>
      <c r="H262" s="48">
        <f t="shared" si="27"/>
      </c>
      <c r="J262" s="48"/>
      <c r="K262" s="48"/>
      <c r="L262" s="48"/>
    </row>
    <row r="263" spans="2:12" ht="12.75">
      <c r="B263" s="46" t="str">
        <f t="shared" si="21"/>
        <v>-</v>
      </c>
      <c r="C263" s="47">
        <f t="shared" si="22"/>
      </c>
      <c r="D263" s="48">
        <f t="shared" si="23"/>
      </c>
      <c r="E263" s="48">
        <f t="shared" si="24"/>
      </c>
      <c r="F263" s="48">
        <f t="shared" si="25"/>
      </c>
      <c r="G263" s="48">
        <f t="shared" si="26"/>
      </c>
      <c r="H263" s="48">
        <f t="shared" si="27"/>
      </c>
      <c r="J263" s="48"/>
      <c r="K263" s="48"/>
      <c r="L263" s="48"/>
    </row>
    <row r="264" spans="2:12" ht="12.75">
      <c r="B264" s="46" t="str">
        <f t="shared" si="21"/>
        <v>-</v>
      </c>
      <c r="C264" s="47">
        <f t="shared" si="22"/>
      </c>
      <c r="D264" s="48">
        <f t="shared" si="23"/>
      </c>
      <c r="E264" s="48">
        <f t="shared" si="24"/>
      </c>
      <c r="F264" s="48">
        <f t="shared" si="25"/>
      </c>
      <c r="G264" s="48">
        <f t="shared" si="26"/>
      </c>
      <c r="H264" s="48">
        <f t="shared" si="27"/>
      </c>
      <c r="J264" s="48"/>
      <c r="K264" s="48"/>
      <c r="L264" s="48"/>
    </row>
    <row r="265" spans="2:12" ht="12.75">
      <c r="B265" s="46" t="str">
        <f t="shared" si="21"/>
        <v>-</v>
      </c>
      <c r="C265" s="47">
        <f t="shared" si="22"/>
      </c>
      <c r="D265" s="48">
        <f t="shared" si="23"/>
      </c>
      <c r="E265" s="48">
        <f t="shared" si="24"/>
      </c>
      <c r="F265" s="48">
        <f t="shared" si="25"/>
      </c>
      <c r="G265" s="48">
        <f t="shared" si="26"/>
      </c>
      <c r="H265" s="48">
        <f t="shared" si="27"/>
      </c>
      <c r="J265" s="48"/>
      <c r="K265" s="48"/>
      <c r="L265" s="48"/>
    </row>
    <row r="266" spans="2:12" ht="12.75">
      <c r="B266" s="46" t="str">
        <f t="shared" si="21"/>
        <v>-</v>
      </c>
      <c r="C266" s="47">
        <f t="shared" si="22"/>
      </c>
      <c r="D266" s="48">
        <f t="shared" si="23"/>
      </c>
      <c r="E266" s="48">
        <f t="shared" si="24"/>
      </c>
      <c r="F266" s="48">
        <f t="shared" si="25"/>
      </c>
      <c r="G266" s="48">
        <f t="shared" si="26"/>
      </c>
      <c r="H266" s="48">
        <f t="shared" si="27"/>
      </c>
      <c r="J266" s="48"/>
      <c r="K266" s="48"/>
      <c r="L266" s="48"/>
    </row>
    <row r="267" spans="2:12" ht="12.75">
      <c r="B267" s="46" t="str">
        <f t="shared" si="21"/>
        <v>-</v>
      </c>
      <c r="C267" s="47">
        <f t="shared" si="22"/>
      </c>
      <c r="D267" s="48">
        <f t="shared" si="23"/>
      </c>
      <c r="E267" s="48">
        <f t="shared" si="24"/>
      </c>
      <c r="F267" s="48">
        <f t="shared" si="25"/>
      </c>
      <c r="G267" s="48">
        <f t="shared" si="26"/>
      </c>
      <c r="H267" s="48">
        <f t="shared" si="27"/>
      </c>
      <c r="J267" s="48"/>
      <c r="K267" s="48"/>
      <c r="L267" s="48"/>
    </row>
    <row r="268" spans="2:12" ht="12.75">
      <c r="B268" s="46" t="str">
        <f aca="true" t="shared" si="28" ref="B268:B331">IF(B267&lt;$L$3,B267+1,"-")</f>
        <v>-</v>
      </c>
      <c r="C268" s="47">
        <f aca="true" t="shared" si="29" ref="C268:C331">IF(ISNUMBER(B268),MIN(DATE(YEAR($C$11),MONTH($C$11)+B268*12/$P$5,DAY($C$11)),DATE(YEAR($C$11),MONTH($C$11)+1+B268*12/$P$5,1)-1),"")</f>
      </c>
      <c r="D268" s="48">
        <f aca="true" t="shared" si="30" ref="D268:D331">IF(ISNUMBER(B268),D267-F267,"")</f>
      </c>
      <c r="E268" s="48">
        <f aca="true" t="shared" si="31" ref="E268:E331">IF(ISNUMBER(B268),ROUND(D268*$L$7,$R$6),"")</f>
      </c>
      <c r="F268" s="48">
        <f aca="true" t="shared" si="32" ref="F268:F331">IF(ISNUMBER(B268),IF(B268=$L$3,D268,IF(B268&gt;$L$4,$H$3-E268,0)),"")</f>
      </c>
      <c r="G268" s="48">
        <f aca="true" t="shared" si="33" ref="G268:G331">IF(ISNUMBER(B268),$H$4,"")</f>
      </c>
      <c r="H268" s="48">
        <f aca="true" t="shared" si="34" ref="H268:H331">IF(ISNUMBER(B268),E268+F268+G268,"")</f>
      </c>
      <c r="J268" s="48"/>
      <c r="K268" s="48"/>
      <c r="L268" s="48"/>
    </row>
    <row r="269" spans="2:12" ht="12.75">
      <c r="B269" s="46" t="str">
        <f t="shared" si="28"/>
        <v>-</v>
      </c>
      <c r="C269" s="47">
        <f t="shared" si="29"/>
      </c>
      <c r="D269" s="48">
        <f t="shared" si="30"/>
      </c>
      <c r="E269" s="48">
        <f t="shared" si="31"/>
      </c>
      <c r="F269" s="48">
        <f t="shared" si="32"/>
      </c>
      <c r="G269" s="48">
        <f t="shared" si="33"/>
      </c>
      <c r="H269" s="48">
        <f t="shared" si="34"/>
      </c>
      <c r="J269" s="48"/>
      <c r="K269" s="48"/>
      <c r="L269" s="48"/>
    </row>
    <row r="270" spans="2:12" ht="12.75">
      <c r="B270" s="46" t="str">
        <f t="shared" si="28"/>
        <v>-</v>
      </c>
      <c r="C270" s="47">
        <f t="shared" si="29"/>
      </c>
      <c r="D270" s="48">
        <f t="shared" si="30"/>
      </c>
      <c r="E270" s="48">
        <f t="shared" si="31"/>
      </c>
      <c r="F270" s="48">
        <f t="shared" si="32"/>
      </c>
      <c r="G270" s="48">
        <f t="shared" si="33"/>
      </c>
      <c r="H270" s="48">
        <f t="shared" si="34"/>
      </c>
      <c r="J270" s="48"/>
      <c r="K270" s="48"/>
      <c r="L270" s="48"/>
    </row>
    <row r="271" spans="2:12" ht="12.75">
      <c r="B271" s="46" t="str">
        <f t="shared" si="28"/>
        <v>-</v>
      </c>
      <c r="C271" s="47">
        <f t="shared" si="29"/>
      </c>
      <c r="D271" s="48">
        <f t="shared" si="30"/>
      </c>
      <c r="E271" s="48">
        <f t="shared" si="31"/>
      </c>
      <c r="F271" s="48">
        <f t="shared" si="32"/>
      </c>
      <c r="G271" s="48">
        <f t="shared" si="33"/>
      </c>
      <c r="H271" s="48">
        <f t="shared" si="34"/>
      </c>
      <c r="J271" s="48"/>
      <c r="K271" s="48"/>
      <c r="L271" s="48"/>
    </row>
    <row r="272" spans="2:12" ht="12.75">
      <c r="B272" s="46" t="str">
        <f t="shared" si="28"/>
        <v>-</v>
      </c>
      <c r="C272" s="47">
        <f t="shared" si="29"/>
      </c>
      <c r="D272" s="48">
        <f t="shared" si="30"/>
      </c>
      <c r="E272" s="48">
        <f t="shared" si="31"/>
      </c>
      <c r="F272" s="48">
        <f t="shared" si="32"/>
      </c>
      <c r="G272" s="48">
        <f t="shared" si="33"/>
      </c>
      <c r="H272" s="48">
        <f t="shared" si="34"/>
      </c>
      <c r="J272" s="48"/>
      <c r="K272" s="48"/>
      <c r="L272" s="48"/>
    </row>
    <row r="273" spans="2:12" ht="12.75">
      <c r="B273" s="46" t="str">
        <f t="shared" si="28"/>
        <v>-</v>
      </c>
      <c r="C273" s="47">
        <f t="shared" si="29"/>
      </c>
      <c r="D273" s="48">
        <f t="shared" si="30"/>
      </c>
      <c r="E273" s="48">
        <f t="shared" si="31"/>
      </c>
      <c r="F273" s="48">
        <f t="shared" si="32"/>
      </c>
      <c r="G273" s="48">
        <f t="shared" si="33"/>
      </c>
      <c r="H273" s="48">
        <f t="shared" si="34"/>
      </c>
      <c r="J273" s="48"/>
      <c r="K273" s="48"/>
      <c r="L273" s="48"/>
    </row>
    <row r="274" spans="2:12" ht="12.75">
      <c r="B274" s="46" t="str">
        <f t="shared" si="28"/>
        <v>-</v>
      </c>
      <c r="C274" s="47">
        <f t="shared" si="29"/>
      </c>
      <c r="D274" s="48">
        <f t="shared" si="30"/>
      </c>
      <c r="E274" s="48">
        <f t="shared" si="31"/>
      </c>
      <c r="F274" s="48">
        <f t="shared" si="32"/>
      </c>
      <c r="G274" s="48">
        <f t="shared" si="33"/>
      </c>
      <c r="H274" s="48">
        <f t="shared" si="34"/>
      </c>
      <c r="J274" s="48"/>
      <c r="K274" s="48"/>
      <c r="L274" s="48"/>
    </row>
    <row r="275" spans="2:12" ht="12.75">
      <c r="B275" s="46" t="str">
        <f t="shared" si="28"/>
        <v>-</v>
      </c>
      <c r="C275" s="47">
        <f t="shared" si="29"/>
      </c>
      <c r="D275" s="48">
        <f t="shared" si="30"/>
      </c>
      <c r="E275" s="48">
        <f t="shared" si="31"/>
      </c>
      <c r="F275" s="48">
        <f t="shared" si="32"/>
      </c>
      <c r="G275" s="48">
        <f t="shared" si="33"/>
      </c>
      <c r="H275" s="48">
        <f t="shared" si="34"/>
      </c>
      <c r="J275" s="48"/>
      <c r="K275" s="48"/>
      <c r="L275" s="48"/>
    </row>
    <row r="276" spans="2:12" ht="12.75">
      <c r="B276" s="46" t="str">
        <f t="shared" si="28"/>
        <v>-</v>
      </c>
      <c r="C276" s="47">
        <f t="shared" si="29"/>
      </c>
      <c r="D276" s="48">
        <f t="shared" si="30"/>
      </c>
      <c r="E276" s="48">
        <f t="shared" si="31"/>
      </c>
      <c r="F276" s="48">
        <f t="shared" si="32"/>
      </c>
      <c r="G276" s="48">
        <f t="shared" si="33"/>
      </c>
      <c r="H276" s="48">
        <f t="shared" si="34"/>
      </c>
      <c r="J276" s="48"/>
      <c r="K276" s="48"/>
      <c r="L276" s="48"/>
    </row>
    <row r="277" spans="2:12" ht="12.75">
      <c r="B277" s="46" t="str">
        <f t="shared" si="28"/>
        <v>-</v>
      </c>
      <c r="C277" s="47">
        <f t="shared" si="29"/>
      </c>
      <c r="D277" s="48">
        <f t="shared" si="30"/>
      </c>
      <c r="E277" s="48">
        <f t="shared" si="31"/>
      </c>
      <c r="F277" s="48">
        <f t="shared" si="32"/>
      </c>
      <c r="G277" s="48">
        <f t="shared" si="33"/>
      </c>
      <c r="H277" s="48">
        <f t="shared" si="34"/>
      </c>
      <c r="J277" s="48"/>
      <c r="K277" s="48"/>
      <c r="L277" s="48"/>
    </row>
    <row r="278" spans="2:12" ht="12.75">
      <c r="B278" s="46" t="str">
        <f t="shared" si="28"/>
        <v>-</v>
      </c>
      <c r="C278" s="47">
        <f t="shared" si="29"/>
      </c>
      <c r="D278" s="48">
        <f t="shared" si="30"/>
      </c>
      <c r="E278" s="48">
        <f t="shared" si="31"/>
      </c>
      <c r="F278" s="48">
        <f t="shared" si="32"/>
      </c>
      <c r="G278" s="48">
        <f t="shared" si="33"/>
      </c>
      <c r="H278" s="48">
        <f t="shared" si="34"/>
      </c>
      <c r="J278" s="48"/>
      <c r="K278" s="48"/>
      <c r="L278" s="48"/>
    </row>
    <row r="279" spans="2:12" ht="12.75">
      <c r="B279" s="46" t="str">
        <f t="shared" si="28"/>
        <v>-</v>
      </c>
      <c r="C279" s="47">
        <f t="shared" si="29"/>
      </c>
      <c r="D279" s="48">
        <f t="shared" si="30"/>
      </c>
      <c r="E279" s="48">
        <f t="shared" si="31"/>
      </c>
      <c r="F279" s="48">
        <f t="shared" si="32"/>
      </c>
      <c r="G279" s="48">
        <f t="shared" si="33"/>
      </c>
      <c r="H279" s="48">
        <f t="shared" si="34"/>
      </c>
      <c r="J279" s="48"/>
      <c r="K279" s="48"/>
      <c r="L279" s="48"/>
    </row>
    <row r="280" spans="2:12" ht="12.75">
      <c r="B280" s="46" t="str">
        <f t="shared" si="28"/>
        <v>-</v>
      </c>
      <c r="C280" s="47">
        <f t="shared" si="29"/>
      </c>
      <c r="D280" s="48">
        <f t="shared" si="30"/>
      </c>
      <c r="E280" s="48">
        <f t="shared" si="31"/>
      </c>
      <c r="F280" s="48">
        <f t="shared" si="32"/>
      </c>
      <c r="G280" s="48">
        <f t="shared" si="33"/>
      </c>
      <c r="H280" s="48">
        <f t="shared" si="34"/>
      </c>
      <c r="J280" s="48"/>
      <c r="K280" s="48"/>
      <c r="L280" s="48"/>
    </row>
    <row r="281" spans="2:12" ht="12.75">
      <c r="B281" s="46" t="str">
        <f t="shared" si="28"/>
        <v>-</v>
      </c>
      <c r="C281" s="47">
        <f t="shared" si="29"/>
      </c>
      <c r="D281" s="48">
        <f t="shared" si="30"/>
      </c>
      <c r="E281" s="48">
        <f t="shared" si="31"/>
      </c>
      <c r="F281" s="48">
        <f t="shared" si="32"/>
      </c>
      <c r="G281" s="48">
        <f t="shared" si="33"/>
      </c>
      <c r="H281" s="48">
        <f t="shared" si="34"/>
      </c>
      <c r="J281" s="48"/>
      <c r="K281" s="48"/>
      <c r="L281" s="48"/>
    </row>
    <row r="282" spans="2:12" ht="12.75">
      <c r="B282" s="46" t="str">
        <f t="shared" si="28"/>
        <v>-</v>
      </c>
      <c r="C282" s="47">
        <f t="shared" si="29"/>
      </c>
      <c r="D282" s="48">
        <f t="shared" si="30"/>
      </c>
      <c r="E282" s="48">
        <f t="shared" si="31"/>
      </c>
      <c r="F282" s="48">
        <f t="shared" si="32"/>
      </c>
      <c r="G282" s="48">
        <f t="shared" si="33"/>
      </c>
      <c r="H282" s="48">
        <f t="shared" si="34"/>
      </c>
      <c r="J282" s="48"/>
      <c r="K282" s="48"/>
      <c r="L282" s="48"/>
    </row>
    <row r="283" spans="2:12" ht="12.75">
      <c r="B283" s="46" t="str">
        <f t="shared" si="28"/>
        <v>-</v>
      </c>
      <c r="C283" s="47">
        <f t="shared" si="29"/>
      </c>
      <c r="D283" s="48">
        <f t="shared" si="30"/>
      </c>
      <c r="E283" s="48">
        <f t="shared" si="31"/>
      </c>
      <c r="F283" s="48">
        <f t="shared" si="32"/>
      </c>
      <c r="G283" s="48">
        <f t="shared" si="33"/>
      </c>
      <c r="H283" s="48">
        <f t="shared" si="34"/>
      </c>
      <c r="J283" s="48"/>
      <c r="K283" s="48"/>
      <c r="L283" s="48"/>
    </row>
    <row r="284" spans="2:12" ht="12.75">
      <c r="B284" s="46" t="str">
        <f t="shared" si="28"/>
        <v>-</v>
      </c>
      <c r="C284" s="47">
        <f t="shared" si="29"/>
      </c>
      <c r="D284" s="48">
        <f t="shared" si="30"/>
      </c>
      <c r="E284" s="48">
        <f t="shared" si="31"/>
      </c>
      <c r="F284" s="48">
        <f t="shared" si="32"/>
      </c>
      <c r="G284" s="48">
        <f t="shared" si="33"/>
      </c>
      <c r="H284" s="48">
        <f t="shared" si="34"/>
      </c>
      <c r="J284" s="48"/>
      <c r="K284" s="48"/>
      <c r="L284" s="48"/>
    </row>
    <row r="285" spans="2:12" ht="12.75">
      <c r="B285" s="46" t="str">
        <f t="shared" si="28"/>
        <v>-</v>
      </c>
      <c r="C285" s="47">
        <f t="shared" si="29"/>
      </c>
      <c r="D285" s="48">
        <f t="shared" si="30"/>
      </c>
      <c r="E285" s="48">
        <f t="shared" si="31"/>
      </c>
      <c r="F285" s="48">
        <f t="shared" si="32"/>
      </c>
      <c r="G285" s="48">
        <f t="shared" si="33"/>
      </c>
      <c r="H285" s="48">
        <f t="shared" si="34"/>
      </c>
      <c r="J285" s="48"/>
      <c r="K285" s="48"/>
      <c r="L285" s="48"/>
    </row>
    <row r="286" spans="2:12" ht="12.75">
      <c r="B286" s="46" t="str">
        <f t="shared" si="28"/>
        <v>-</v>
      </c>
      <c r="C286" s="47">
        <f t="shared" si="29"/>
      </c>
      <c r="D286" s="48">
        <f t="shared" si="30"/>
      </c>
      <c r="E286" s="48">
        <f t="shared" si="31"/>
      </c>
      <c r="F286" s="48">
        <f t="shared" si="32"/>
      </c>
      <c r="G286" s="48">
        <f t="shared" si="33"/>
      </c>
      <c r="H286" s="48">
        <f t="shared" si="34"/>
      </c>
      <c r="J286" s="48"/>
      <c r="K286" s="48"/>
      <c r="L286" s="48"/>
    </row>
    <row r="287" spans="2:12" ht="12.75">
      <c r="B287" s="46" t="str">
        <f t="shared" si="28"/>
        <v>-</v>
      </c>
      <c r="C287" s="47">
        <f t="shared" si="29"/>
      </c>
      <c r="D287" s="48">
        <f t="shared" si="30"/>
      </c>
      <c r="E287" s="48">
        <f t="shared" si="31"/>
      </c>
      <c r="F287" s="48">
        <f t="shared" si="32"/>
      </c>
      <c r="G287" s="48">
        <f t="shared" si="33"/>
      </c>
      <c r="H287" s="48">
        <f t="shared" si="34"/>
      </c>
      <c r="J287" s="48"/>
      <c r="K287" s="48"/>
      <c r="L287" s="48"/>
    </row>
    <row r="288" spans="2:12" ht="12.75">
      <c r="B288" s="46" t="str">
        <f t="shared" si="28"/>
        <v>-</v>
      </c>
      <c r="C288" s="47">
        <f t="shared" si="29"/>
      </c>
      <c r="D288" s="48">
        <f t="shared" si="30"/>
      </c>
      <c r="E288" s="48">
        <f t="shared" si="31"/>
      </c>
      <c r="F288" s="48">
        <f t="shared" si="32"/>
      </c>
      <c r="G288" s="48">
        <f t="shared" si="33"/>
      </c>
      <c r="H288" s="48">
        <f t="shared" si="34"/>
      </c>
      <c r="J288" s="48"/>
      <c r="K288" s="48"/>
      <c r="L288" s="48"/>
    </row>
    <row r="289" spans="2:12" ht="12.75">
      <c r="B289" s="46" t="str">
        <f t="shared" si="28"/>
        <v>-</v>
      </c>
      <c r="C289" s="47">
        <f t="shared" si="29"/>
      </c>
      <c r="D289" s="48">
        <f t="shared" si="30"/>
      </c>
      <c r="E289" s="48">
        <f t="shared" si="31"/>
      </c>
      <c r="F289" s="48">
        <f t="shared" si="32"/>
      </c>
      <c r="G289" s="48">
        <f t="shared" si="33"/>
      </c>
      <c r="H289" s="48">
        <f t="shared" si="34"/>
      </c>
      <c r="J289" s="48"/>
      <c r="K289" s="48"/>
      <c r="L289" s="48"/>
    </row>
    <row r="290" spans="2:12" ht="12.75">
      <c r="B290" s="46" t="str">
        <f t="shared" si="28"/>
        <v>-</v>
      </c>
      <c r="C290" s="47">
        <f t="shared" si="29"/>
      </c>
      <c r="D290" s="48">
        <f t="shared" si="30"/>
      </c>
      <c r="E290" s="48">
        <f t="shared" si="31"/>
      </c>
      <c r="F290" s="48">
        <f t="shared" si="32"/>
      </c>
      <c r="G290" s="48">
        <f t="shared" si="33"/>
      </c>
      <c r="H290" s="48">
        <f t="shared" si="34"/>
      </c>
      <c r="J290" s="48"/>
      <c r="K290" s="48"/>
      <c r="L290" s="48"/>
    </row>
    <row r="291" spans="2:12" ht="12.75">
      <c r="B291" s="46" t="str">
        <f t="shared" si="28"/>
        <v>-</v>
      </c>
      <c r="C291" s="47">
        <f t="shared" si="29"/>
      </c>
      <c r="D291" s="48">
        <f t="shared" si="30"/>
      </c>
      <c r="E291" s="48">
        <f t="shared" si="31"/>
      </c>
      <c r="F291" s="48">
        <f t="shared" si="32"/>
      </c>
      <c r="G291" s="48">
        <f t="shared" si="33"/>
      </c>
      <c r="H291" s="48">
        <f t="shared" si="34"/>
      </c>
      <c r="J291" s="48"/>
      <c r="K291" s="48"/>
      <c r="L291" s="48"/>
    </row>
    <row r="292" spans="2:12" ht="12.75">
      <c r="B292" s="46" t="str">
        <f t="shared" si="28"/>
        <v>-</v>
      </c>
      <c r="C292" s="47">
        <f t="shared" si="29"/>
      </c>
      <c r="D292" s="48">
        <f t="shared" si="30"/>
      </c>
      <c r="E292" s="48">
        <f t="shared" si="31"/>
      </c>
      <c r="F292" s="48">
        <f t="shared" si="32"/>
      </c>
      <c r="G292" s="48">
        <f t="shared" si="33"/>
      </c>
      <c r="H292" s="48">
        <f t="shared" si="34"/>
      </c>
      <c r="J292" s="48"/>
      <c r="K292" s="48"/>
      <c r="L292" s="48"/>
    </row>
    <row r="293" spans="2:12" ht="12.75">
      <c r="B293" s="46" t="str">
        <f t="shared" si="28"/>
        <v>-</v>
      </c>
      <c r="C293" s="47">
        <f t="shared" si="29"/>
      </c>
      <c r="D293" s="48">
        <f t="shared" si="30"/>
      </c>
      <c r="E293" s="48">
        <f t="shared" si="31"/>
      </c>
      <c r="F293" s="48">
        <f t="shared" si="32"/>
      </c>
      <c r="G293" s="48">
        <f t="shared" si="33"/>
      </c>
      <c r="H293" s="48">
        <f t="shared" si="34"/>
      </c>
      <c r="J293" s="48"/>
      <c r="K293" s="48"/>
      <c r="L293" s="48"/>
    </row>
    <row r="294" spans="2:12" ht="12.75">
      <c r="B294" s="46" t="str">
        <f t="shared" si="28"/>
        <v>-</v>
      </c>
      <c r="C294" s="47">
        <f t="shared" si="29"/>
      </c>
      <c r="D294" s="48">
        <f t="shared" si="30"/>
      </c>
      <c r="E294" s="48">
        <f t="shared" si="31"/>
      </c>
      <c r="F294" s="48">
        <f t="shared" si="32"/>
      </c>
      <c r="G294" s="48">
        <f t="shared" si="33"/>
      </c>
      <c r="H294" s="48">
        <f t="shared" si="34"/>
      </c>
      <c r="J294" s="48"/>
      <c r="K294" s="48"/>
      <c r="L294" s="48"/>
    </row>
    <row r="295" spans="2:12" ht="12.75">
      <c r="B295" s="46" t="str">
        <f t="shared" si="28"/>
        <v>-</v>
      </c>
      <c r="C295" s="47">
        <f t="shared" si="29"/>
      </c>
      <c r="D295" s="48">
        <f t="shared" si="30"/>
      </c>
      <c r="E295" s="48">
        <f t="shared" si="31"/>
      </c>
      <c r="F295" s="48">
        <f t="shared" si="32"/>
      </c>
      <c r="G295" s="48">
        <f t="shared" si="33"/>
      </c>
      <c r="H295" s="48">
        <f t="shared" si="34"/>
      </c>
      <c r="J295" s="48"/>
      <c r="K295" s="48"/>
      <c r="L295" s="48"/>
    </row>
    <row r="296" spans="2:12" ht="12.75">
      <c r="B296" s="46" t="str">
        <f t="shared" si="28"/>
        <v>-</v>
      </c>
      <c r="C296" s="47">
        <f t="shared" si="29"/>
      </c>
      <c r="D296" s="48">
        <f t="shared" si="30"/>
      </c>
      <c r="E296" s="48">
        <f t="shared" si="31"/>
      </c>
      <c r="F296" s="48">
        <f t="shared" si="32"/>
      </c>
      <c r="G296" s="48">
        <f t="shared" si="33"/>
      </c>
      <c r="H296" s="48">
        <f t="shared" si="34"/>
      </c>
      <c r="J296" s="48"/>
      <c r="K296" s="48"/>
      <c r="L296" s="48"/>
    </row>
    <row r="297" spans="2:12" ht="12.75">
      <c r="B297" s="46" t="str">
        <f t="shared" si="28"/>
        <v>-</v>
      </c>
      <c r="C297" s="47">
        <f t="shared" si="29"/>
      </c>
      <c r="D297" s="48">
        <f t="shared" si="30"/>
      </c>
      <c r="E297" s="48">
        <f t="shared" si="31"/>
      </c>
      <c r="F297" s="48">
        <f t="shared" si="32"/>
      </c>
      <c r="G297" s="48">
        <f t="shared" si="33"/>
      </c>
      <c r="H297" s="48">
        <f t="shared" si="34"/>
      </c>
      <c r="J297" s="48"/>
      <c r="K297" s="48"/>
      <c r="L297" s="48"/>
    </row>
    <row r="298" spans="2:12" ht="12.75">
      <c r="B298" s="46" t="str">
        <f t="shared" si="28"/>
        <v>-</v>
      </c>
      <c r="C298" s="47">
        <f t="shared" si="29"/>
      </c>
      <c r="D298" s="48">
        <f t="shared" si="30"/>
      </c>
      <c r="E298" s="48">
        <f t="shared" si="31"/>
      </c>
      <c r="F298" s="48">
        <f t="shared" si="32"/>
      </c>
      <c r="G298" s="48">
        <f t="shared" si="33"/>
      </c>
      <c r="H298" s="48">
        <f t="shared" si="34"/>
      </c>
      <c r="J298" s="48"/>
      <c r="K298" s="48"/>
      <c r="L298" s="48"/>
    </row>
    <row r="299" spans="2:12" ht="12.75">
      <c r="B299" s="46" t="str">
        <f t="shared" si="28"/>
        <v>-</v>
      </c>
      <c r="C299" s="47">
        <f t="shared" si="29"/>
      </c>
      <c r="D299" s="48">
        <f t="shared" si="30"/>
      </c>
      <c r="E299" s="48">
        <f t="shared" si="31"/>
      </c>
      <c r="F299" s="48">
        <f t="shared" si="32"/>
      </c>
      <c r="G299" s="48">
        <f t="shared" si="33"/>
      </c>
      <c r="H299" s="48">
        <f t="shared" si="34"/>
      </c>
      <c r="J299" s="48"/>
      <c r="K299" s="48"/>
      <c r="L299" s="48"/>
    </row>
    <row r="300" spans="2:12" ht="12.75">
      <c r="B300" s="46" t="str">
        <f t="shared" si="28"/>
        <v>-</v>
      </c>
      <c r="C300" s="47">
        <f t="shared" si="29"/>
      </c>
      <c r="D300" s="48">
        <f t="shared" si="30"/>
      </c>
      <c r="E300" s="48">
        <f t="shared" si="31"/>
      </c>
      <c r="F300" s="48">
        <f t="shared" si="32"/>
      </c>
      <c r="G300" s="48">
        <f t="shared" si="33"/>
      </c>
      <c r="H300" s="48">
        <f t="shared" si="34"/>
      </c>
      <c r="J300" s="48"/>
      <c r="K300" s="48"/>
      <c r="L300" s="48"/>
    </row>
    <row r="301" spans="2:12" ht="12.75">
      <c r="B301" s="46" t="str">
        <f t="shared" si="28"/>
        <v>-</v>
      </c>
      <c r="C301" s="47">
        <f t="shared" si="29"/>
      </c>
      <c r="D301" s="48">
        <f t="shared" si="30"/>
      </c>
      <c r="E301" s="48">
        <f t="shared" si="31"/>
      </c>
      <c r="F301" s="48">
        <f t="shared" si="32"/>
      </c>
      <c r="G301" s="48">
        <f t="shared" si="33"/>
      </c>
      <c r="H301" s="48">
        <f t="shared" si="34"/>
      </c>
      <c r="J301" s="48"/>
      <c r="K301" s="48"/>
      <c r="L301" s="48"/>
    </row>
    <row r="302" spans="2:12" ht="12.75">
      <c r="B302" s="46" t="str">
        <f t="shared" si="28"/>
        <v>-</v>
      </c>
      <c r="C302" s="47">
        <f t="shared" si="29"/>
      </c>
      <c r="D302" s="48">
        <f t="shared" si="30"/>
      </c>
      <c r="E302" s="48">
        <f t="shared" si="31"/>
      </c>
      <c r="F302" s="48">
        <f t="shared" si="32"/>
      </c>
      <c r="G302" s="48">
        <f t="shared" si="33"/>
      </c>
      <c r="H302" s="48">
        <f t="shared" si="34"/>
      </c>
      <c r="J302" s="48"/>
      <c r="K302" s="48"/>
      <c r="L302" s="48"/>
    </row>
    <row r="303" spans="2:12" ht="12.75">
      <c r="B303" s="46" t="str">
        <f t="shared" si="28"/>
        <v>-</v>
      </c>
      <c r="C303" s="47">
        <f t="shared" si="29"/>
      </c>
      <c r="D303" s="48">
        <f t="shared" si="30"/>
      </c>
      <c r="E303" s="48">
        <f t="shared" si="31"/>
      </c>
      <c r="F303" s="48">
        <f t="shared" si="32"/>
      </c>
      <c r="G303" s="48">
        <f t="shared" si="33"/>
      </c>
      <c r="H303" s="48">
        <f t="shared" si="34"/>
      </c>
      <c r="J303" s="48"/>
      <c r="K303" s="48"/>
      <c r="L303" s="48"/>
    </row>
    <row r="304" spans="2:12" ht="12.75">
      <c r="B304" s="46" t="str">
        <f t="shared" si="28"/>
        <v>-</v>
      </c>
      <c r="C304" s="47">
        <f t="shared" si="29"/>
      </c>
      <c r="D304" s="48">
        <f t="shared" si="30"/>
      </c>
      <c r="E304" s="48">
        <f t="shared" si="31"/>
      </c>
      <c r="F304" s="48">
        <f t="shared" si="32"/>
      </c>
      <c r="G304" s="48">
        <f t="shared" si="33"/>
      </c>
      <c r="H304" s="48">
        <f t="shared" si="34"/>
      </c>
      <c r="J304" s="48"/>
      <c r="K304" s="48"/>
      <c r="L304" s="48"/>
    </row>
    <row r="305" spans="2:12" ht="12.75">
      <c r="B305" s="46" t="str">
        <f t="shared" si="28"/>
        <v>-</v>
      </c>
      <c r="C305" s="47">
        <f t="shared" si="29"/>
      </c>
      <c r="D305" s="48">
        <f t="shared" si="30"/>
      </c>
      <c r="E305" s="48">
        <f t="shared" si="31"/>
      </c>
      <c r="F305" s="48">
        <f t="shared" si="32"/>
      </c>
      <c r="G305" s="48">
        <f t="shared" si="33"/>
      </c>
      <c r="H305" s="48">
        <f t="shared" si="34"/>
      </c>
      <c r="J305" s="48"/>
      <c r="K305" s="48"/>
      <c r="L305" s="48"/>
    </row>
    <row r="306" spans="2:12" ht="12.75">
      <c r="B306" s="46" t="str">
        <f t="shared" si="28"/>
        <v>-</v>
      </c>
      <c r="C306" s="47">
        <f t="shared" si="29"/>
      </c>
      <c r="D306" s="48">
        <f t="shared" si="30"/>
      </c>
      <c r="E306" s="48">
        <f t="shared" si="31"/>
      </c>
      <c r="F306" s="48">
        <f t="shared" si="32"/>
      </c>
      <c r="G306" s="48">
        <f t="shared" si="33"/>
      </c>
      <c r="H306" s="48">
        <f t="shared" si="34"/>
      </c>
      <c r="J306" s="48"/>
      <c r="K306" s="48"/>
      <c r="L306" s="48"/>
    </row>
    <row r="307" spans="2:12" ht="12.75">
      <c r="B307" s="46" t="str">
        <f t="shared" si="28"/>
        <v>-</v>
      </c>
      <c r="C307" s="47">
        <f t="shared" si="29"/>
      </c>
      <c r="D307" s="48">
        <f t="shared" si="30"/>
      </c>
      <c r="E307" s="48">
        <f t="shared" si="31"/>
      </c>
      <c r="F307" s="48">
        <f t="shared" si="32"/>
      </c>
      <c r="G307" s="48">
        <f t="shared" si="33"/>
      </c>
      <c r="H307" s="48">
        <f t="shared" si="34"/>
      </c>
      <c r="J307" s="48"/>
      <c r="K307" s="48"/>
      <c r="L307" s="48"/>
    </row>
    <row r="308" spans="2:12" ht="12.75">
      <c r="B308" s="46" t="str">
        <f t="shared" si="28"/>
        <v>-</v>
      </c>
      <c r="C308" s="47">
        <f t="shared" si="29"/>
      </c>
      <c r="D308" s="48">
        <f t="shared" si="30"/>
      </c>
      <c r="E308" s="48">
        <f t="shared" si="31"/>
      </c>
      <c r="F308" s="48">
        <f t="shared" si="32"/>
      </c>
      <c r="G308" s="48">
        <f t="shared" si="33"/>
      </c>
      <c r="H308" s="48">
        <f t="shared" si="34"/>
      </c>
      <c r="J308" s="48"/>
      <c r="K308" s="48"/>
      <c r="L308" s="48"/>
    </row>
    <row r="309" spans="2:12" ht="12.75">
      <c r="B309" s="46" t="str">
        <f t="shared" si="28"/>
        <v>-</v>
      </c>
      <c r="C309" s="47">
        <f t="shared" si="29"/>
      </c>
      <c r="D309" s="48">
        <f t="shared" si="30"/>
      </c>
      <c r="E309" s="48">
        <f t="shared" si="31"/>
      </c>
      <c r="F309" s="48">
        <f t="shared" si="32"/>
      </c>
      <c r="G309" s="48">
        <f t="shared" si="33"/>
      </c>
      <c r="H309" s="48">
        <f t="shared" si="34"/>
      </c>
      <c r="J309" s="48"/>
      <c r="K309" s="48"/>
      <c r="L309" s="48"/>
    </row>
    <row r="310" spans="2:12" ht="12.75">
      <c r="B310" s="46" t="str">
        <f t="shared" si="28"/>
        <v>-</v>
      </c>
      <c r="C310" s="47">
        <f t="shared" si="29"/>
      </c>
      <c r="D310" s="48">
        <f t="shared" si="30"/>
      </c>
      <c r="E310" s="48">
        <f t="shared" si="31"/>
      </c>
      <c r="F310" s="48">
        <f t="shared" si="32"/>
      </c>
      <c r="G310" s="48">
        <f t="shared" si="33"/>
      </c>
      <c r="H310" s="48">
        <f t="shared" si="34"/>
      </c>
      <c r="J310" s="48"/>
      <c r="K310" s="48"/>
      <c r="L310" s="48"/>
    </row>
    <row r="311" spans="2:12" ht="12.75">
      <c r="B311" s="46" t="str">
        <f t="shared" si="28"/>
        <v>-</v>
      </c>
      <c r="C311" s="47">
        <f t="shared" si="29"/>
      </c>
      <c r="D311" s="48">
        <f t="shared" si="30"/>
      </c>
      <c r="E311" s="48">
        <f t="shared" si="31"/>
      </c>
      <c r="F311" s="48">
        <f t="shared" si="32"/>
      </c>
      <c r="G311" s="48">
        <f t="shared" si="33"/>
      </c>
      <c r="H311" s="48">
        <f t="shared" si="34"/>
      </c>
      <c r="J311" s="48"/>
      <c r="K311" s="48"/>
      <c r="L311" s="48"/>
    </row>
    <row r="312" spans="2:12" ht="12.75">
      <c r="B312" s="46" t="str">
        <f t="shared" si="28"/>
        <v>-</v>
      </c>
      <c r="C312" s="47">
        <f t="shared" si="29"/>
      </c>
      <c r="D312" s="48">
        <f t="shared" si="30"/>
      </c>
      <c r="E312" s="48">
        <f t="shared" si="31"/>
      </c>
      <c r="F312" s="48">
        <f t="shared" si="32"/>
      </c>
      <c r="G312" s="48">
        <f t="shared" si="33"/>
      </c>
      <c r="H312" s="48">
        <f t="shared" si="34"/>
      </c>
      <c r="J312" s="48"/>
      <c r="K312" s="48"/>
      <c r="L312" s="48"/>
    </row>
    <row r="313" spans="2:12" ht="12.75">
      <c r="B313" s="46" t="str">
        <f t="shared" si="28"/>
        <v>-</v>
      </c>
      <c r="C313" s="47">
        <f t="shared" si="29"/>
      </c>
      <c r="D313" s="48">
        <f t="shared" si="30"/>
      </c>
      <c r="E313" s="48">
        <f t="shared" si="31"/>
      </c>
      <c r="F313" s="48">
        <f t="shared" si="32"/>
      </c>
      <c r="G313" s="48">
        <f t="shared" si="33"/>
      </c>
      <c r="H313" s="48">
        <f t="shared" si="34"/>
      </c>
      <c r="J313" s="48"/>
      <c r="K313" s="48"/>
      <c r="L313" s="48"/>
    </row>
    <row r="314" spans="2:12" ht="12.75">
      <c r="B314" s="46" t="str">
        <f t="shared" si="28"/>
        <v>-</v>
      </c>
      <c r="C314" s="47">
        <f t="shared" si="29"/>
      </c>
      <c r="D314" s="48">
        <f t="shared" si="30"/>
      </c>
      <c r="E314" s="48">
        <f t="shared" si="31"/>
      </c>
      <c r="F314" s="48">
        <f t="shared" si="32"/>
      </c>
      <c r="G314" s="48">
        <f t="shared" si="33"/>
      </c>
      <c r="H314" s="48">
        <f t="shared" si="34"/>
      </c>
      <c r="J314" s="48"/>
      <c r="K314" s="48"/>
      <c r="L314" s="48"/>
    </row>
    <row r="315" spans="2:12" ht="12.75">
      <c r="B315" s="46" t="str">
        <f t="shared" si="28"/>
        <v>-</v>
      </c>
      <c r="C315" s="47">
        <f t="shared" si="29"/>
      </c>
      <c r="D315" s="48">
        <f t="shared" si="30"/>
      </c>
      <c r="E315" s="48">
        <f t="shared" si="31"/>
      </c>
      <c r="F315" s="48">
        <f t="shared" si="32"/>
      </c>
      <c r="G315" s="48">
        <f t="shared" si="33"/>
      </c>
      <c r="H315" s="48">
        <f t="shared" si="34"/>
      </c>
      <c r="J315" s="48"/>
      <c r="K315" s="48"/>
      <c r="L315" s="48"/>
    </row>
    <row r="316" spans="2:12" ht="12.75">
      <c r="B316" s="46" t="str">
        <f t="shared" si="28"/>
        <v>-</v>
      </c>
      <c r="C316" s="47">
        <f t="shared" si="29"/>
      </c>
      <c r="D316" s="48">
        <f t="shared" si="30"/>
      </c>
      <c r="E316" s="48">
        <f t="shared" si="31"/>
      </c>
      <c r="F316" s="48">
        <f t="shared" si="32"/>
      </c>
      <c r="G316" s="48">
        <f t="shared" si="33"/>
      </c>
      <c r="H316" s="48">
        <f t="shared" si="34"/>
      </c>
      <c r="J316" s="48"/>
      <c r="K316" s="48"/>
      <c r="L316" s="48"/>
    </row>
    <row r="317" spans="2:12" ht="12.75">
      <c r="B317" s="46" t="str">
        <f t="shared" si="28"/>
        <v>-</v>
      </c>
      <c r="C317" s="47">
        <f t="shared" si="29"/>
      </c>
      <c r="D317" s="48">
        <f t="shared" si="30"/>
      </c>
      <c r="E317" s="48">
        <f t="shared" si="31"/>
      </c>
      <c r="F317" s="48">
        <f t="shared" si="32"/>
      </c>
      <c r="G317" s="48">
        <f t="shared" si="33"/>
      </c>
      <c r="H317" s="48">
        <f t="shared" si="34"/>
      </c>
      <c r="J317" s="48"/>
      <c r="K317" s="48"/>
      <c r="L317" s="48"/>
    </row>
    <row r="318" spans="2:12" ht="12.75">
      <c r="B318" s="46" t="str">
        <f t="shared" si="28"/>
        <v>-</v>
      </c>
      <c r="C318" s="47">
        <f t="shared" si="29"/>
      </c>
      <c r="D318" s="48">
        <f t="shared" si="30"/>
      </c>
      <c r="E318" s="48">
        <f t="shared" si="31"/>
      </c>
      <c r="F318" s="48">
        <f t="shared" si="32"/>
      </c>
      <c r="G318" s="48">
        <f t="shared" si="33"/>
      </c>
      <c r="H318" s="48">
        <f t="shared" si="34"/>
      </c>
      <c r="J318" s="48"/>
      <c r="K318" s="48"/>
      <c r="L318" s="48"/>
    </row>
    <row r="319" spans="2:12" ht="12.75">
      <c r="B319" s="46" t="str">
        <f t="shared" si="28"/>
        <v>-</v>
      </c>
      <c r="C319" s="47">
        <f t="shared" si="29"/>
      </c>
      <c r="D319" s="48">
        <f t="shared" si="30"/>
      </c>
      <c r="E319" s="48">
        <f t="shared" si="31"/>
      </c>
      <c r="F319" s="48">
        <f t="shared" si="32"/>
      </c>
      <c r="G319" s="48">
        <f t="shared" si="33"/>
      </c>
      <c r="H319" s="48">
        <f t="shared" si="34"/>
      </c>
      <c r="J319" s="48"/>
      <c r="K319" s="48"/>
      <c r="L319" s="48"/>
    </row>
    <row r="320" spans="2:12" ht="12.75">
      <c r="B320" s="46" t="str">
        <f t="shared" si="28"/>
        <v>-</v>
      </c>
      <c r="C320" s="47">
        <f t="shared" si="29"/>
      </c>
      <c r="D320" s="48">
        <f t="shared" si="30"/>
      </c>
      <c r="E320" s="48">
        <f t="shared" si="31"/>
      </c>
      <c r="F320" s="48">
        <f t="shared" si="32"/>
      </c>
      <c r="G320" s="48">
        <f t="shared" si="33"/>
      </c>
      <c r="H320" s="48">
        <f t="shared" si="34"/>
      </c>
      <c r="J320" s="48"/>
      <c r="K320" s="48"/>
      <c r="L320" s="48"/>
    </row>
    <row r="321" spans="2:12" ht="12.75">
      <c r="B321" s="46" t="str">
        <f t="shared" si="28"/>
        <v>-</v>
      </c>
      <c r="C321" s="47">
        <f t="shared" si="29"/>
      </c>
      <c r="D321" s="48">
        <f t="shared" si="30"/>
      </c>
      <c r="E321" s="48">
        <f t="shared" si="31"/>
      </c>
      <c r="F321" s="48">
        <f t="shared" si="32"/>
      </c>
      <c r="G321" s="48">
        <f t="shared" si="33"/>
      </c>
      <c r="H321" s="48">
        <f t="shared" si="34"/>
      </c>
      <c r="J321" s="48"/>
      <c r="K321" s="48"/>
      <c r="L321" s="48"/>
    </row>
    <row r="322" spans="2:12" ht="12.75">
      <c r="B322" s="46" t="str">
        <f t="shared" si="28"/>
        <v>-</v>
      </c>
      <c r="C322" s="47">
        <f t="shared" si="29"/>
      </c>
      <c r="D322" s="48">
        <f t="shared" si="30"/>
      </c>
      <c r="E322" s="48">
        <f t="shared" si="31"/>
      </c>
      <c r="F322" s="48">
        <f t="shared" si="32"/>
      </c>
      <c r="G322" s="48">
        <f t="shared" si="33"/>
      </c>
      <c r="H322" s="48">
        <f t="shared" si="34"/>
      </c>
      <c r="J322" s="48"/>
      <c r="K322" s="48"/>
      <c r="L322" s="48"/>
    </row>
    <row r="323" spans="2:12" ht="12.75">
      <c r="B323" s="46" t="str">
        <f t="shared" si="28"/>
        <v>-</v>
      </c>
      <c r="C323" s="47">
        <f t="shared" si="29"/>
      </c>
      <c r="D323" s="48">
        <f t="shared" si="30"/>
      </c>
      <c r="E323" s="48">
        <f t="shared" si="31"/>
      </c>
      <c r="F323" s="48">
        <f t="shared" si="32"/>
      </c>
      <c r="G323" s="48">
        <f t="shared" si="33"/>
      </c>
      <c r="H323" s="48">
        <f t="shared" si="34"/>
      </c>
      <c r="J323" s="48"/>
      <c r="K323" s="48"/>
      <c r="L323" s="48"/>
    </row>
    <row r="324" spans="2:12" ht="12.75">
      <c r="B324" s="46" t="str">
        <f t="shared" si="28"/>
        <v>-</v>
      </c>
      <c r="C324" s="47">
        <f t="shared" si="29"/>
      </c>
      <c r="D324" s="48">
        <f t="shared" si="30"/>
      </c>
      <c r="E324" s="48">
        <f t="shared" si="31"/>
      </c>
      <c r="F324" s="48">
        <f t="shared" si="32"/>
      </c>
      <c r="G324" s="48">
        <f t="shared" si="33"/>
      </c>
      <c r="H324" s="48">
        <f t="shared" si="34"/>
      </c>
      <c r="J324" s="48"/>
      <c r="K324" s="48"/>
      <c r="L324" s="48"/>
    </row>
    <row r="325" spans="2:12" ht="12.75">
      <c r="B325" s="46" t="str">
        <f t="shared" si="28"/>
        <v>-</v>
      </c>
      <c r="C325" s="47">
        <f t="shared" si="29"/>
      </c>
      <c r="D325" s="48">
        <f t="shared" si="30"/>
      </c>
      <c r="E325" s="48">
        <f t="shared" si="31"/>
      </c>
      <c r="F325" s="48">
        <f t="shared" si="32"/>
      </c>
      <c r="G325" s="48">
        <f t="shared" si="33"/>
      </c>
      <c r="H325" s="48">
        <f t="shared" si="34"/>
      </c>
      <c r="J325" s="48"/>
      <c r="K325" s="48"/>
      <c r="L325" s="48"/>
    </row>
    <row r="326" spans="2:12" ht="12.75">
      <c r="B326" s="46" t="str">
        <f t="shared" si="28"/>
        <v>-</v>
      </c>
      <c r="C326" s="47">
        <f t="shared" si="29"/>
      </c>
      <c r="D326" s="48">
        <f t="shared" si="30"/>
      </c>
      <c r="E326" s="48">
        <f t="shared" si="31"/>
      </c>
      <c r="F326" s="48">
        <f t="shared" si="32"/>
      </c>
      <c r="G326" s="48">
        <f t="shared" si="33"/>
      </c>
      <c r="H326" s="48">
        <f t="shared" si="34"/>
      </c>
      <c r="J326" s="48"/>
      <c r="K326" s="48"/>
      <c r="L326" s="48"/>
    </row>
    <row r="327" spans="2:12" ht="12.75">
      <c r="B327" s="46" t="str">
        <f t="shared" si="28"/>
        <v>-</v>
      </c>
      <c r="C327" s="47">
        <f t="shared" si="29"/>
      </c>
      <c r="D327" s="48">
        <f t="shared" si="30"/>
      </c>
      <c r="E327" s="48">
        <f t="shared" si="31"/>
      </c>
      <c r="F327" s="48">
        <f t="shared" si="32"/>
      </c>
      <c r="G327" s="48">
        <f t="shared" si="33"/>
      </c>
      <c r="H327" s="48">
        <f t="shared" si="34"/>
      </c>
      <c r="J327" s="48"/>
      <c r="K327" s="48"/>
      <c r="L327" s="48"/>
    </row>
    <row r="328" spans="2:12" ht="12.75">
      <c r="B328" s="46" t="str">
        <f t="shared" si="28"/>
        <v>-</v>
      </c>
      <c r="C328" s="47">
        <f t="shared" si="29"/>
      </c>
      <c r="D328" s="48">
        <f t="shared" si="30"/>
      </c>
      <c r="E328" s="48">
        <f t="shared" si="31"/>
      </c>
      <c r="F328" s="48">
        <f t="shared" si="32"/>
      </c>
      <c r="G328" s="48">
        <f t="shared" si="33"/>
      </c>
      <c r="H328" s="48">
        <f t="shared" si="34"/>
      </c>
      <c r="J328" s="48"/>
      <c r="K328" s="48"/>
      <c r="L328" s="48"/>
    </row>
    <row r="329" spans="2:12" ht="12.75">
      <c r="B329" s="46" t="str">
        <f t="shared" si="28"/>
        <v>-</v>
      </c>
      <c r="C329" s="47">
        <f t="shared" si="29"/>
      </c>
      <c r="D329" s="48">
        <f t="shared" si="30"/>
      </c>
      <c r="E329" s="48">
        <f t="shared" si="31"/>
      </c>
      <c r="F329" s="48">
        <f t="shared" si="32"/>
      </c>
      <c r="G329" s="48">
        <f t="shared" si="33"/>
      </c>
      <c r="H329" s="48">
        <f t="shared" si="34"/>
      </c>
      <c r="J329" s="48"/>
      <c r="K329" s="48"/>
      <c r="L329" s="48"/>
    </row>
    <row r="330" spans="2:12" ht="12.75">
      <c r="B330" s="46" t="str">
        <f t="shared" si="28"/>
        <v>-</v>
      </c>
      <c r="C330" s="47">
        <f t="shared" si="29"/>
      </c>
      <c r="D330" s="48">
        <f t="shared" si="30"/>
      </c>
      <c r="E330" s="48">
        <f t="shared" si="31"/>
      </c>
      <c r="F330" s="48">
        <f t="shared" si="32"/>
      </c>
      <c r="G330" s="48">
        <f t="shared" si="33"/>
      </c>
      <c r="H330" s="48">
        <f t="shared" si="34"/>
      </c>
      <c r="J330" s="48"/>
      <c r="K330" s="48"/>
      <c r="L330" s="48"/>
    </row>
    <row r="331" spans="2:12" ht="12.75">
      <c r="B331" s="46" t="str">
        <f t="shared" si="28"/>
        <v>-</v>
      </c>
      <c r="C331" s="47">
        <f t="shared" si="29"/>
      </c>
      <c r="D331" s="48">
        <f t="shared" si="30"/>
      </c>
      <c r="E331" s="48">
        <f t="shared" si="31"/>
      </c>
      <c r="F331" s="48">
        <f t="shared" si="32"/>
      </c>
      <c r="G331" s="48">
        <f t="shared" si="33"/>
      </c>
      <c r="H331" s="48">
        <f t="shared" si="34"/>
      </c>
      <c r="J331" s="48"/>
      <c r="K331" s="48"/>
      <c r="L331" s="48"/>
    </row>
    <row r="332" spans="2:12" ht="12.75">
      <c r="B332" s="46" t="str">
        <f aca="true" t="shared" si="35" ref="B332:B371">IF(B331&lt;$L$3,B331+1,"-")</f>
        <v>-</v>
      </c>
      <c r="C332" s="47">
        <f aca="true" t="shared" si="36" ref="C332:C371">IF(ISNUMBER(B332),MIN(DATE(YEAR($C$11),MONTH($C$11)+B332*12/$P$5,DAY($C$11)),DATE(YEAR($C$11),MONTH($C$11)+1+B332*12/$P$5,1)-1),"")</f>
      </c>
      <c r="D332" s="48">
        <f aca="true" t="shared" si="37" ref="D332:D371">IF(ISNUMBER(B332),D331-F331,"")</f>
      </c>
      <c r="E332" s="48">
        <f aca="true" t="shared" si="38" ref="E332:E371">IF(ISNUMBER(B332),ROUND(D332*$L$7,$R$6),"")</f>
      </c>
      <c r="F332" s="48">
        <f aca="true" t="shared" si="39" ref="F332:F371">IF(ISNUMBER(B332),IF(B332=$L$3,D332,IF(B332&gt;$L$4,$H$3-E332,0)),"")</f>
      </c>
      <c r="G332" s="48">
        <f aca="true" t="shared" si="40" ref="G332:G371">IF(ISNUMBER(B332),$H$4,"")</f>
      </c>
      <c r="H332" s="48">
        <f aca="true" t="shared" si="41" ref="H332:H371">IF(ISNUMBER(B332),E332+F332+G332,"")</f>
      </c>
      <c r="J332" s="48"/>
      <c r="K332" s="48"/>
      <c r="L332" s="48"/>
    </row>
    <row r="333" spans="2:12" ht="12.75">
      <c r="B333" s="46" t="str">
        <f t="shared" si="35"/>
        <v>-</v>
      </c>
      <c r="C333" s="47">
        <f t="shared" si="36"/>
      </c>
      <c r="D333" s="48">
        <f t="shared" si="37"/>
      </c>
      <c r="E333" s="48">
        <f t="shared" si="38"/>
      </c>
      <c r="F333" s="48">
        <f t="shared" si="39"/>
      </c>
      <c r="G333" s="48">
        <f t="shared" si="40"/>
      </c>
      <c r="H333" s="48">
        <f t="shared" si="41"/>
      </c>
      <c r="J333" s="48"/>
      <c r="K333" s="48"/>
      <c r="L333" s="48"/>
    </row>
    <row r="334" spans="2:12" ht="12.75">
      <c r="B334" s="46" t="str">
        <f t="shared" si="35"/>
        <v>-</v>
      </c>
      <c r="C334" s="47">
        <f t="shared" si="36"/>
      </c>
      <c r="D334" s="48">
        <f t="shared" si="37"/>
      </c>
      <c r="E334" s="48">
        <f t="shared" si="38"/>
      </c>
      <c r="F334" s="48">
        <f t="shared" si="39"/>
      </c>
      <c r="G334" s="48">
        <f t="shared" si="40"/>
      </c>
      <c r="H334" s="48">
        <f t="shared" si="41"/>
      </c>
      <c r="J334" s="48"/>
      <c r="K334" s="48"/>
      <c r="L334" s="48"/>
    </row>
    <row r="335" spans="2:12" ht="12.75">
      <c r="B335" s="46" t="str">
        <f t="shared" si="35"/>
        <v>-</v>
      </c>
      <c r="C335" s="47">
        <f t="shared" si="36"/>
      </c>
      <c r="D335" s="48">
        <f t="shared" si="37"/>
      </c>
      <c r="E335" s="48">
        <f t="shared" si="38"/>
      </c>
      <c r="F335" s="48">
        <f t="shared" si="39"/>
      </c>
      <c r="G335" s="48">
        <f t="shared" si="40"/>
      </c>
      <c r="H335" s="48">
        <f t="shared" si="41"/>
      </c>
      <c r="J335" s="48"/>
      <c r="K335" s="48"/>
      <c r="L335" s="48"/>
    </row>
    <row r="336" spans="2:12" ht="12.75">
      <c r="B336" s="46" t="str">
        <f t="shared" si="35"/>
        <v>-</v>
      </c>
      <c r="C336" s="47">
        <f t="shared" si="36"/>
      </c>
      <c r="D336" s="48">
        <f t="shared" si="37"/>
      </c>
      <c r="E336" s="48">
        <f t="shared" si="38"/>
      </c>
      <c r="F336" s="48">
        <f t="shared" si="39"/>
      </c>
      <c r="G336" s="48">
        <f t="shared" si="40"/>
      </c>
      <c r="H336" s="48">
        <f t="shared" si="41"/>
      </c>
      <c r="J336" s="48"/>
      <c r="K336" s="48"/>
      <c r="L336" s="48"/>
    </row>
    <row r="337" spans="2:12" ht="12.75">
      <c r="B337" s="46" t="str">
        <f t="shared" si="35"/>
        <v>-</v>
      </c>
      <c r="C337" s="47">
        <f t="shared" si="36"/>
      </c>
      <c r="D337" s="48">
        <f t="shared" si="37"/>
      </c>
      <c r="E337" s="48">
        <f t="shared" si="38"/>
      </c>
      <c r="F337" s="48">
        <f t="shared" si="39"/>
      </c>
      <c r="G337" s="48">
        <f t="shared" si="40"/>
      </c>
      <c r="H337" s="48">
        <f t="shared" si="41"/>
      </c>
      <c r="J337" s="48"/>
      <c r="K337" s="48"/>
      <c r="L337" s="48"/>
    </row>
    <row r="338" spans="2:12" ht="12.75">
      <c r="B338" s="46" t="str">
        <f t="shared" si="35"/>
        <v>-</v>
      </c>
      <c r="C338" s="47">
        <f t="shared" si="36"/>
      </c>
      <c r="D338" s="48">
        <f t="shared" si="37"/>
      </c>
      <c r="E338" s="48">
        <f t="shared" si="38"/>
      </c>
      <c r="F338" s="48">
        <f t="shared" si="39"/>
      </c>
      <c r="G338" s="48">
        <f t="shared" si="40"/>
      </c>
      <c r="H338" s="48">
        <f t="shared" si="41"/>
      </c>
      <c r="J338" s="48"/>
      <c r="K338" s="48"/>
      <c r="L338" s="48"/>
    </row>
    <row r="339" spans="2:12" ht="12.75">
      <c r="B339" s="46" t="str">
        <f t="shared" si="35"/>
        <v>-</v>
      </c>
      <c r="C339" s="47">
        <f t="shared" si="36"/>
      </c>
      <c r="D339" s="48">
        <f t="shared" si="37"/>
      </c>
      <c r="E339" s="48">
        <f t="shared" si="38"/>
      </c>
      <c r="F339" s="48">
        <f t="shared" si="39"/>
      </c>
      <c r="G339" s="48">
        <f t="shared" si="40"/>
      </c>
      <c r="H339" s="48">
        <f t="shared" si="41"/>
      </c>
      <c r="J339" s="48"/>
      <c r="K339" s="48"/>
      <c r="L339" s="48"/>
    </row>
    <row r="340" spans="2:12" ht="12.75">
      <c r="B340" s="46" t="str">
        <f t="shared" si="35"/>
        <v>-</v>
      </c>
      <c r="C340" s="47">
        <f t="shared" si="36"/>
      </c>
      <c r="D340" s="48">
        <f t="shared" si="37"/>
      </c>
      <c r="E340" s="48">
        <f t="shared" si="38"/>
      </c>
      <c r="F340" s="48">
        <f t="shared" si="39"/>
      </c>
      <c r="G340" s="48">
        <f t="shared" si="40"/>
      </c>
      <c r="H340" s="48">
        <f t="shared" si="41"/>
      </c>
      <c r="J340" s="48"/>
      <c r="K340" s="48"/>
      <c r="L340" s="48"/>
    </row>
    <row r="341" spans="2:12" ht="12.75">
      <c r="B341" s="46" t="str">
        <f t="shared" si="35"/>
        <v>-</v>
      </c>
      <c r="C341" s="47">
        <f t="shared" si="36"/>
      </c>
      <c r="D341" s="48">
        <f t="shared" si="37"/>
      </c>
      <c r="E341" s="48">
        <f t="shared" si="38"/>
      </c>
      <c r="F341" s="48">
        <f t="shared" si="39"/>
      </c>
      <c r="G341" s="48">
        <f t="shared" si="40"/>
      </c>
      <c r="H341" s="48">
        <f t="shared" si="41"/>
      </c>
      <c r="J341" s="48"/>
      <c r="K341" s="48"/>
      <c r="L341" s="48"/>
    </row>
    <row r="342" spans="2:12" ht="12.75">
      <c r="B342" s="46" t="str">
        <f t="shared" si="35"/>
        <v>-</v>
      </c>
      <c r="C342" s="47">
        <f t="shared" si="36"/>
      </c>
      <c r="D342" s="48">
        <f t="shared" si="37"/>
      </c>
      <c r="E342" s="48">
        <f t="shared" si="38"/>
      </c>
      <c r="F342" s="48">
        <f t="shared" si="39"/>
      </c>
      <c r="G342" s="48">
        <f t="shared" si="40"/>
      </c>
      <c r="H342" s="48">
        <f t="shared" si="41"/>
      </c>
      <c r="J342" s="48"/>
      <c r="K342" s="48"/>
      <c r="L342" s="48"/>
    </row>
    <row r="343" spans="2:12" ht="12.75">
      <c r="B343" s="46" t="str">
        <f t="shared" si="35"/>
        <v>-</v>
      </c>
      <c r="C343" s="47">
        <f t="shared" si="36"/>
      </c>
      <c r="D343" s="48">
        <f t="shared" si="37"/>
      </c>
      <c r="E343" s="48">
        <f t="shared" si="38"/>
      </c>
      <c r="F343" s="48">
        <f t="shared" si="39"/>
      </c>
      <c r="G343" s="48">
        <f t="shared" si="40"/>
      </c>
      <c r="H343" s="48">
        <f t="shared" si="41"/>
      </c>
      <c r="J343" s="48"/>
      <c r="K343" s="48"/>
      <c r="L343" s="48"/>
    </row>
    <row r="344" spans="2:12" ht="12.75">
      <c r="B344" s="46" t="str">
        <f t="shared" si="35"/>
        <v>-</v>
      </c>
      <c r="C344" s="47">
        <f t="shared" si="36"/>
      </c>
      <c r="D344" s="48">
        <f t="shared" si="37"/>
      </c>
      <c r="E344" s="48">
        <f t="shared" si="38"/>
      </c>
      <c r="F344" s="48">
        <f t="shared" si="39"/>
      </c>
      <c r="G344" s="48">
        <f t="shared" si="40"/>
      </c>
      <c r="H344" s="48">
        <f t="shared" si="41"/>
      </c>
      <c r="J344" s="48"/>
      <c r="K344" s="48"/>
      <c r="L344" s="48"/>
    </row>
    <row r="345" spans="2:12" ht="12.75">
      <c r="B345" s="46" t="str">
        <f t="shared" si="35"/>
        <v>-</v>
      </c>
      <c r="C345" s="47">
        <f t="shared" si="36"/>
      </c>
      <c r="D345" s="48">
        <f t="shared" si="37"/>
      </c>
      <c r="E345" s="48">
        <f t="shared" si="38"/>
      </c>
      <c r="F345" s="48">
        <f t="shared" si="39"/>
      </c>
      <c r="G345" s="48">
        <f t="shared" si="40"/>
      </c>
      <c r="H345" s="48">
        <f t="shared" si="41"/>
      </c>
      <c r="J345" s="48"/>
      <c r="K345" s="48"/>
      <c r="L345" s="48"/>
    </row>
    <row r="346" spans="2:12" ht="12.75">
      <c r="B346" s="46" t="str">
        <f t="shared" si="35"/>
        <v>-</v>
      </c>
      <c r="C346" s="47">
        <f t="shared" si="36"/>
      </c>
      <c r="D346" s="48">
        <f t="shared" si="37"/>
      </c>
      <c r="E346" s="48">
        <f t="shared" si="38"/>
      </c>
      <c r="F346" s="48">
        <f t="shared" si="39"/>
      </c>
      <c r="G346" s="48">
        <f t="shared" si="40"/>
      </c>
      <c r="H346" s="48">
        <f t="shared" si="41"/>
      </c>
      <c r="J346" s="48"/>
      <c r="K346" s="48"/>
      <c r="L346" s="48"/>
    </row>
    <row r="347" spans="2:12" ht="12.75">
      <c r="B347" s="46" t="str">
        <f t="shared" si="35"/>
        <v>-</v>
      </c>
      <c r="C347" s="47">
        <f t="shared" si="36"/>
      </c>
      <c r="D347" s="48">
        <f t="shared" si="37"/>
      </c>
      <c r="E347" s="48">
        <f t="shared" si="38"/>
      </c>
      <c r="F347" s="48">
        <f t="shared" si="39"/>
      </c>
      <c r="G347" s="48">
        <f t="shared" si="40"/>
      </c>
      <c r="H347" s="48">
        <f t="shared" si="41"/>
      </c>
      <c r="J347" s="48"/>
      <c r="K347" s="48"/>
      <c r="L347" s="48"/>
    </row>
    <row r="348" spans="2:12" ht="12.75">
      <c r="B348" s="46" t="str">
        <f t="shared" si="35"/>
        <v>-</v>
      </c>
      <c r="C348" s="47">
        <f t="shared" si="36"/>
      </c>
      <c r="D348" s="48">
        <f t="shared" si="37"/>
      </c>
      <c r="E348" s="48">
        <f t="shared" si="38"/>
      </c>
      <c r="F348" s="48">
        <f t="shared" si="39"/>
      </c>
      <c r="G348" s="48">
        <f t="shared" si="40"/>
      </c>
      <c r="H348" s="48">
        <f t="shared" si="41"/>
      </c>
      <c r="J348" s="48"/>
      <c r="K348" s="48"/>
      <c r="L348" s="48"/>
    </row>
    <row r="349" spans="2:12" ht="12.75">
      <c r="B349" s="46" t="str">
        <f t="shared" si="35"/>
        <v>-</v>
      </c>
      <c r="C349" s="47">
        <f t="shared" si="36"/>
      </c>
      <c r="D349" s="48">
        <f t="shared" si="37"/>
      </c>
      <c r="E349" s="48">
        <f t="shared" si="38"/>
      </c>
      <c r="F349" s="48">
        <f t="shared" si="39"/>
      </c>
      <c r="G349" s="48">
        <f t="shared" si="40"/>
      </c>
      <c r="H349" s="48">
        <f t="shared" si="41"/>
      </c>
      <c r="J349" s="48"/>
      <c r="K349" s="48"/>
      <c r="L349" s="48"/>
    </row>
    <row r="350" spans="2:12" ht="12.75">
      <c r="B350" s="46" t="str">
        <f t="shared" si="35"/>
        <v>-</v>
      </c>
      <c r="C350" s="47">
        <f t="shared" si="36"/>
      </c>
      <c r="D350" s="48">
        <f t="shared" si="37"/>
      </c>
      <c r="E350" s="48">
        <f t="shared" si="38"/>
      </c>
      <c r="F350" s="48">
        <f t="shared" si="39"/>
      </c>
      <c r="G350" s="48">
        <f t="shared" si="40"/>
      </c>
      <c r="H350" s="48">
        <f t="shared" si="41"/>
      </c>
      <c r="J350" s="48"/>
      <c r="K350" s="48"/>
      <c r="L350" s="48"/>
    </row>
    <row r="351" spans="2:12" ht="12.75">
      <c r="B351" s="46" t="str">
        <f t="shared" si="35"/>
        <v>-</v>
      </c>
      <c r="C351" s="47">
        <f t="shared" si="36"/>
      </c>
      <c r="D351" s="48">
        <f t="shared" si="37"/>
      </c>
      <c r="E351" s="48">
        <f t="shared" si="38"/>
      </c>
      <c r="F351" s="48">
        <f t="shared" si="39"/>
      </c>
      <c r="G351" s="48">
        <f t="shared" si="40"/>
      </c>
      <c r="H351" s="48">
        <f t="shared" si="41"/>
      </c>
      <c r="J351" s="48"/>
      <c r="K351" s="48"/>
      <c r="L351" s="48"/>
    </row>
    <row r="352" spans="2:12" ht="12.75">
      <c r="B352" s="46" t="str">
        <f t="shared" si="35"/>
        <v>-</v>
      </c>
      <c r="C352" s="47">
        <f t="shared" si="36"/>
      </c>
      <c r="D352" s="48">
        <f t="shared" si="37"/>
      </c>
      <c r="E352" s="48">
        <f t="shared" si="38"/>
      </c>
      <c r="F352" s="48">
        <f t="shared" si="39"/>
      </c>
      <c r="G352" s="48">
        <f t="shared" si="40"/>
      </c>
      <c r="H352" s="48">
        <f t="shared" si="41"/>
      </c>
      <c r="J352" s="48"/>
      <c r="K352" s="48"/>
      <c r="L352" s="48"/>
    </row>
    <row r="353" spans="2:12" ht="12.75">
      <c r="B353" s="46" t="str">
        <f t="shared" si="35"/>
        <v>-</v>
      </c>
      <c r="C353" s="47">
        <f t="shared" si="36"/>
      </c>
      <c r="D353" s="48">
        <f t="shared" si="37"/>
      </c>
      <c r="E353" s="48">
        <f t="shared" si="38"/>
      </c>
      <c r="F353" s="48">
        <f t="shared" si="39"/>
      </c>
      <c r="G353" s="48">
        <f t="shared" si="40"/>
      </c>
      <c r="H353" s="48">
        <f t="shared" si="41"/>
      </c>
      <c r="J353" s="48"/>
      <c r="K353" s="48"/>
      <c r="L353" s="48"/>
    </row>
    <row r="354" spans="2:12" ht="12.75">
      <c r="B354" s="46" t="str">
        <f t="shared" si="35"/>
        <v>-</v>
      </c>
      <c r="C354" s="47">
        <f t="shared" si="36"/>
      </c>
      <c r="D354" s="48">
        <f t="shared" si="37"/>
      </c>
      <c r="E354" s="48">
        <f t="shared" si="38"/>
      </c>
      <c r="F354" s="48">
        <f t="shared" si="39"/>
      </c>
      <c r="G354" s="48">
        <f t="shared" si="40"/>
      </c>
      <c r="H354" s="48">
        <f t="shared" si="41"/>
      </c>
      <c r="J354" s="48"/>
      <c r="K354" s="48"/>
      <c r="L354" s="48"/>
    </row>
    <row r="355" spans="2:12" ht="12.75">
      <c r="B355" s="46" t="str">
        <f t="shared" si="35"/>
        <v>-</v>
      </c>
      <c r="C355" s="47">
        <f t="shared" si="36"/>
      </c>
      <c r="D355" s="48">
        <f t="shared" si="37"/>
      </c>
      <c r="E355" s="48">
        <f t="shared" si="38"/>
      </c>
      <c r="F355" s="48">
        <f t="shared" si="39"/>
      </c>
      <c r="G355" s="48">
        <f t="shared" si="40"/>
      </c>
      <c r="H355" s="48">
        <f t="shared" si="41"/>
      </c>
      <c r="J355" s="48"/>
      <c r="K355" s="48"/>
      <c r="L355" s="48"/>
    </row>
    <row r="356" spans="2:12" ht="12.75">
      <c r="B356" s="46" t="str">
        <f t="shared" si="35"/>
        <v>-</v>
      </c>
      <c r="C356" s="47">
        <f t="shared" si="36"/>
      </c>
      <c r="D356" s="48">
        <f t="shared" si="37"/>
      </c>
      <c r="E356" s="48">
        <f t="shared" si="38"/>
      </c>
      <c r="F356" s="48">
        <f t="shared" si="39"/>
      </c>
      <c r="G356" s="48">
        <f t="shared" si="40"/>
      </c>
      <c r="H356" s="48">
        <f t="shared" si="41"/>
      </c>
      <c r="J356" s="48"/>
      <c r="K356" s="48"/>
      <c r="L356" s="48"/>
    </row>
    <row r="357" spans="2:12" ht="12.75">
      <c r="B357" s="46" t="str">
        <f t="shared" si="35"/>
        <v>-</v>
      </c>
      <c r="C357" s="47">
        <f t="shared" si="36"/>
      </c>
      <c r="D357" s="48">
        <f t="shared" si="37"/>
      </c>
      <c r="E357" s="48">
        <f t="shared" si="38"/>
      </c>
      <c r="F357" s="48">
        <f t="shared" si="39"/>
      </c>
      <c r="G357" s="48">
        <f t="shared" si="40"/>
      </c>
      <c r="H357" s="48">
        <f t="shared" si="41"/>
      </c>
      <c r="J357" s="48"/>
      <c r="K357" s="48"/>
      <c r="L357" s="48"/>
    </row>
    <row r="358" spans="2:12" ht="12.75">
      <c r="B358" s="46" t="str">
        <f t="shared" si="35"/>
        <v>-</v>
      </c>
      <c r="C358" s="47">
        <f t="shared" si="36"/>
      </c>
      <c r="D358" s="48">
        <f t="shared" si="37"/>
      </c>
      <c r="E358" s="48">
        <f t="shared" si="38"/>
      </c>
      <c r="F358" s="48">
        <f t="shared" si="39"/>
      </c>
      <c r="G358" s="48">
        <f t="shared" si="40"/>
      </c>
      <c r="H358" s="48">
        <f t="shared" si="41"/>
      </c>
      <c r="J358" s="48"/>
      <c r="K358" s="48"/>
      <c r="L358" s="48"/>
    </row>
    <row r="359" spans="2:12" ht="12.75">
      <c r="B359" s="46" t="str">
        <f t="shared" si="35"/>
        <v>-</v>
      </c>
      <c r="C359" s="47">
        <f t="shared" si="36"/>
      </c>
      <c r="D359" s="48">
        <f t="shared" si="37"/>
      </c>
      <c r="E359" s="48">
        <f t="shared" si="38"/>
      </c>
      <c r="F359" s="48">
        <f t="shared" si="39"/>
      </c>
      <c r="G359" s="48">
        <f t="shared" si="40"/>
      </c>
      <c r="H359" s="48">
        <f t="shared" si="41"/>
      </c>
      <c r="J359" s="48"/>
      <c r="K359" s="48"/>
      <c r="L359" s="48"/>
    </row>
    <row r="360" spans="2:12" ht="12.75">
      <c r="B360" s="46" t="str">
        <f t="shared" si="35"/>
        <v>-</v>
      </c>
      <c r="C360" s="47">
        <f t="shared" si="36"/>
      </c>
      <c r="D360" s="48">
        <f t="shared" si="37"/>
      </c>
      <c r="E360" s="48">
        <f t="shared" si="38"/>
      </c>
      <c r="F360" s="48">
        <f t="shared" si="39"/>
      </c>
      <c r="G360" s="48">
        <f t="shared" si="40"/>
      </c>
      <c r="H360" s="48">
        <f t="shared" si="41"/>
      </c>
      <c r="J360" s="48"/>
      <c r="K360" s="48"/>
      <c r="L360" s="48"/>
    </row>
    <row r="361" spans="2:12" ht="12.75">
      <c r="B361" s="46" t="str">
        <f t="shared" si="35"/>
        <v>-</v>
      </c>
      <c r="C361" s="47">
        <f t="shared" si="36"/>
      </c>
      <c r="D361" s="48">
        <f t="shared" si="37"/>
      </c>
      <c r="E361" s="48">
        <f t="shared" si="38"/>
      </c>
      <c r="F361" s="48">
        <f t="shared" si="39"/>
      </c>
      <c r="G361" s="48">
        <f t="shared" si="40"/>
      </c>
      <c r="H361" s="48">
        <f t="shared" si="41"/>
      </c>
      <c r="J361" s="48"/>
      <c r="K361" s="48"/>
      <c r="L361" s="48"/>
    </row>
    <row r="362" spans="2:12" ht="12.75">
      <c r="B362" s="46" t="str">
        <f t="shared" si="35"/>
        <v>-</v>
      </c>
      <c r="C362" s="47">
        <f t="shared" si="36"/>
      </c>
      <c r="D362" s="48">
        <f t="shared" si="37"/>
      </c>
      <c r="E362" s="48">
        <f t="shared" si="38"/>
      </c>
      <c r="F362" s="48">
        <f t="shared" si="39"/>
      </c>
      <c r="G362" s="48">
        <f t="shared" si="40"/>
      </c>
      <c r="H362" s="48">
        <f t="shared" si="41"/>
      </c>
      <c r="J362" s="48"/>
      <c r="K362" s="48"/>
      <c r="L362" s="48"/>
    </row>
    <row r="363" spans="2:12" ht="12.75">
      <c r="B363" s="46" t="str">
        <f t="shared" si="35"/>
        <v>-</v>
      </c>
      <c r="C363" s="47">
        <f t="shared" si="36"/>
      </c>
      <c r="D363" s="48">
        <f t="shared" si="37"/>
      </c>
      <c r="E363" s="48">
        <f t="shared" si="38"/>
      </c>
      <c r="F363" s="48">
        <f t="shared" si="39"/>
      </c>
      <c r="G363" s="48">
        <f t="shared" si="40"/>
      </c>
      <c r="H363" s="48">
        <f t="shared" si="41"/>
      </c>
      <c r="J363" s="48"/>
      <c r="K363" s="48"/>
      <c r="L363" s="48"/>
    </row>
    <row r="364" spans="2:12" ht="12.75">
      <c r="B364" s="46" t="str">
        <f t="shared" si="35"/>
        <v>-</v>
      </c>
      <c r="C364" s="47">
        <f t="shared" si="36"/>
      </c>
      <c r="D364" s="48">
        <f t="shared" si="37"/>
      </c>
      <c r="E364" s="48">
        <f t="shared" si="38"/>
      </c>
      <c r="F364" s="48">
        <f t="shared" si="39"/>
      </c>
      <c r="G364" s="48">
        <f t="shared" si="40"/>
      </c>
      <c r="H364" s="48">
        <f t="shared" si="41"/>
      </c>
      <c r="J364" s="48"/>
      <c r="K364" s="48"/>
      <c r="L364" s="48"/>
    </row>
    <row r="365" spans="2:12" ht="12.75">
      <c r="B365" s="46" t="str">
        <f t="shared" si="35"/>
        <v>-</v>
      </c>
      <c r="C365" s="47">
        <f t="shared" si="36"/>
      </c>
      <c r="D365" s="48">
        <f t="shared" si="37"/>
      </c>
      <c r="E365" s="48">
        <f t="shared" si="38"/>
      </c>
      <c r="F365" s="48">
        <f t="shared" si="39"/>
      </c>
      <c r="G365" s="48">
        <f t="shared" si="40"/>
      </c>
      <c r="H365" s="48">
        <f t="shared" si="41"/>
      </c>
      <c r="J365" s="48"/>
      <c r="K365" s="48"/>
      <c r="L365" s="48"/>
    </row>
    <row r="366" spans="2:12" ht="12.75">
      <c r="B366" s="46" t="str">
        <f t="shared" si="35"/>
        <v>-</v>
      </c>
      <c r="C366" s="47">
        <f t="shared" si="36"/>
      </c>
      <c r="D366" s="48">
        <f t="shared" si="37"/>
      </c>
      <c r="E366" s="48">
        <f t="shared" si="38"/>
      </c>
      <c r="F366" s="48">
        <f t="shared" si="39"/>
      </c>
      <c r="G366" s="48">
        <f t="shared" si="40"/>
      </c>
      <c r="H366" s="48">
        <f t="shared" si="41"/>
      </c>
      <c r="J366" s="48"/>
      <c r="K366" s="48"/>
      <c r="L366" s="48"/>
    </row>
    <row r="367" spans="2:12" ht="12.75">
      <c r="B367" s="46" t="str">
        <f t="shared" si="35"/>
        <v>-</v>
      </c>
      <c r="C367" s="47">
        <f t="shared" si="36"/>
      </c>
      <c r="D367" s="48">
        <f t="shared" si="37"/>
      </c>
      <c r="E367" s="48">
        <f t="shared" si="38"/>
      </c>
      <c r="F367" s="48">
        <f t="shared" si="39"/>
      </c>
      <c r="G367" s="48">
        <f t="shared" si="40"/>
      </c>
      <c r="H367" s="48">
        <f t="shared" si="41"/>
      </c>
      <c r="J367" s="48"/>
      <c r="K367" s="48"/>
      <c r="L367" s="48"/>
    </row>
    <row r="368" spans="2:12" ht="12.75">
      <c r="B368" s="46" t="str">
        <f t="shared" si="35"/>
        <v>-</v>
      </c>
      <c r="C368" s="47">
        <f t="shared" si="36"/>
      </c>
      <c r="D368" s="48">
        <f t="shared" si="37"/>
      </c>
      <c r="E368" s="48">
        <f t="shared" si="38"/>
      </c>
      <c r="F368" s="48">
        <f t="shared" si="39"/>
      </c>
      <c r="G368" s="48">
        <f t="shared" si="40"/>
      </c>
      <c r="H368" s="48">
        <f t="shared" si="41"/>
      </c>
      <c r="J368" s="48"/>
      <c r="K368" s="48"/>
      <c r="L368" s="48"/>
    </row>
    <row r="369" spans="2:12" ht="12.75">
      <c r="B369" s="46" t="str">
        <f t="shared" si="35"/>
        <v>-</v>
      </c>
      <c r="C369" s="47">
        <f t="shared" si="36"/>
      </c>
      <c r="D369" s="48">
        <f t="shared" si="37"/>
      </c>
      <c r="E369" s="48">
        <f t="shared" si="38"/>
      </c>
      <c r="F369" s="48">
        <f t="shared" si="39"/>
      </c>
      <c r="G369" s="48">
        <f t="shared" si="40"/>
      </c>
      <c r="H369" s="48">
        <f t="shared" si="41"/>
      </c>
      <c r="J369" s="48"/>
      <c r="K369" s="48"/>
      <c r="L369" s="48"/>
    </row>
    <row r="370" spans="2:12" ht="12.75">
      <c r="B370" s="46" t="str">
        <f t="shared" si="35"/>
        <v>-</v>
      </c>
      <c r="C370" s="47">
        <f t="shared" si="36"/>
      </c>
      <c r="D370" s="48">
        <f t="shared" si="37"/>
      </c>
      <c r="E370" s="48">
        <f t="shared" si="38"/>
      </c>
      <c r="F370" s="48">
        <f t="shared" si="39"/>
      </c>
      <c r="G370" s="48">
        <f t="shared" si="40"/>
      </c>
      <c r="H370" s="48">
        <f t="shared" si="41"/>
      </c>
      <c r="J370" s="48"/>
      <c r="K370" s="48"/>
      <c r="L370" s="48"/>
    </row>
    <row r="371" spans="2:12" ht="12.75">
      <c r="B371" s="46" t="str">
        <f t="shared" si="35"/>
        <v>-</v>
      </c>
      <c r="C371" s="47">
        <f t="shared" si="36"/>
      </c>
      <c r="D371" s="48">
        <f t="shared" si="37"/>
      </c>
      <c r="E371" s="48">
        <f t="shared" si="38"/>
      </c>
      <c r="F371" s="48">
        <f t="shared" si="39"/>
      </c>
      <c r="G371" s="48">
        <f t="shared" si="40"/>
      </c>
      <c r="H371" s="48">
        <f t="shared" si="41"/>
      </c>
      <c r="J371" s="48"/>
      <c r="K371" s="48"/>
      <c r="L371" s="48"/>
    </row>
    <row r="372" spans="2:8" ht="12.75">
      <c r="B372" s="377" t="s">
        <v>110</v>
      </c>
      <c r="C372" s="377"/>
      <c r="D372" s="377"/>
      <c r="E372" s="377"/>
      <c r="F372" s="377"/>
      <c r="G372" s="377"/>
      <c r="H372" s="377"/>
    </row>
    <row r="373" spans="2:8" ht="12.75">
      <c r="B373" s="52" t="s">
        <v>111</v>
      </c>
      <c r="E373" s="48">
        <f>SUM(E12:E371)</f>
        <v>10264.759999999995</v>
      </c>
      <c r="F373" s="48">
        <f>SUM(F12:F371)</f>
        <v>50000</v>
      </c>
      <c r="G373" s="48">
        <f>SUM(G12:G371)</f>
        <v>1199.5200000000007</v>
      </c>
      <c r="H373" s="48">
        <f>SUM(H12:H371)</f>
        <v>61464.27999999985</v>
      </c>
    </row>
  </sheetData>
  <sheetProtection sheet="1" objects="1" scenarios="1"/>
  <mergeCells count="26">
    <mergeCell ref="J8:K8"/>
    <mergeCell ref="P2:R2"/>
    <mergeCell ref="F7:G7"/>
    <mergeCell ref="F8:G8"/>
    <mergeCell ref="J6:K6"/>
    <mergeCell ref="F6:G6"/>
    <mergeCell ref="B372:H372"/>
    <mergeCell ref="B3:C3"/>
    <mergeCell ref="B4:C4"/>
    <mergeCell ref="B5:C5"/>
    <mergeCell ref="B6:C6"/>
    <mergeCell ref="B7:C7"/>
    <mergeCell ref="B8:C8"/>
    <mergeCell ref="F3:G3"/>
    <mergeCell ref="F4:G4"/>
    <mergeCell ref="F5:G5"/>
    <mergeCell ref="B2:D2"/>
    <mergeCell ref="B1:G1"/>
    <mergeCell ref="B9:H9"/>
    <mergeCell ref="J7:K7"/>
    <mergeCell ref="F2:H2"/>
    <mergeCell ref="J2:L2"/>
    <mergeCell ref="J3:K3"/>
    <mergeCell ref="J4:K4"/>
    <mergeCell ref="J5:K5"/>
    <mergeCell ref="J1:L1"/>
  </mergeCells>
  <conditionalFormatting sqref="L8">
    <cfRule type="cellIs" priority="1" dxfId="0" operator="equal" stopIfTrue="1">
      <formula>"KO"</formula>
    </cfRule>
  </conditionalFormatting>
  <hyperlinks>
    <hyperlink ref="J1" r:id="rId1" display="www.cbanque.com"/>
    <hyperlink ref="J1:L1" r:id="rId2" tooltip="Mode d'emploi JxPret sur cbanque.com - site d'information sur les crédits et les placements" display="Lien mode d'emploi"/>
  </hyperlinks>
  <printOptions/>
  <pageMargins left="0.75" right="0.75" top="1" bottom="1" header="0.4921259845" footer="0.4921259845"/>
  <pageSetup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3" max="3" width="9.140625" style="0" customWidth="1"/>
    <col min="4" max="4" width="29.140625" style="0" customWidth="1"/>
    <col min="5" max="8" width="11.140625" style="0" customWidth="1"/>
    <col min="9" max="9" width="7.7109375" style="0" customWidth="1"/>
    <col min="10" max="10" width="4.57421875" style="0" customWidth="1"/>
    <col min="11" max="11" width="13.8515625" style="0" customWidth="1"/>
    <col min="12" max="12" width="11.00390625" style="0" customWidth="1"/>
    <col min="13" max="13" width="11.7109375" style="0" customWidth="1"/>
    <col min="14" max="16384" width="9.140625" style="0" customWidth="1"/>
  </cols>
  <sheetData>
    <row r="1" spans="2:14" s="141" customFormat="1" ht="16.5" customHeight="1">
      <c r="B1" s="140"/>
      <c r="C1" s="140"/>
      <c r="D1" s="140"/>
      <c r="E1" s="140"/>
      <c r="F1" s="140"/>
      <c r="G1" s="140"/>
      <c r="H1" s="140"/>
      <c r="I1" s="140"/>
      <c r="J1" s="406" t="s">
        <v>415</v>
      </c>
      <c r="K1" s="407"/>
      <c r="L1" s="403"/>
      <c r="M1" s="403"/>
      <c r="N1" s="140"/>
    </row>
    <row r="2" spans="2:14" ht="25.5" customHeight="1">
      <c r="B2" s="404" t="s">
        <v>416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142"/>
    </row>
    <row r="3" spans="2:14" ht="30" customHeight="1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142"/>
    </row>
    <row r="4" spans="2:14" ht="16.5" customHeight="1">
      <c r="B4" s="143" t="s">
        <v>417</v>
      </c>
      <c r="C4" s="399"/>
      <c r="D4" s="399"/>
      <c r="E4" s="144"/>
      <c r="F4" s="145" t="s">
        <v>418</v>
      </c>
      <c r="G4" s="146"/>
      <c r="H4" s="405"/>
      <c r="I4" s="405"/>
      <c r="K4" s="147" t="s">
        <v>419</v>
      </c>
      <c r="L4" s="148" t="s">
        <v>420</v>
      </c>
      <c r="M4" s="149">
        <f>MIN(A11:A25)</f>
        <v>0</v>
      </c>
      <c r="N4" s="142"/>
    </row>
    <row r="5" spans="2:14" ht="16.5" customHeight="1">
      <c r="B5" s="144"/>
      <c r="C5" s="144"/>
      <c r="D5" s="144"/>
      <c r="E5" s="144"/>
      <c r="F5" s="144"/>
      <c r="G5" s="144"/>
      <c r="H5" s="144"/>
      <c r="L5" s="148" t="s">
        <v>421</v>
      </c>
      <c r="M5" s="149">
        <f>MAX(A11:A25)</f>
        <v>0</v>
      </c>
      <c r="N5" s="142"/>
    </row>
    <row r="6" spans="2:14" ht="16.5" customHeight="1">
      <c r="B6" s="143" t="s">
        <v>422</v>
      </c>
      <c r="C6" s="143"/>
      <c r="D6" s="143"/>
      <c r="E6" s="144"/>
      <c r="F6" s="144"/>
      <c r="G6" s="144"/>
      <c r="N6" s="142"/>
    </row>
    <row r="7" spans="2:14" ht="16.5" customHeight="1">
      <c r="B7" s="150" t="s">
        <v>0</v>
      </c>
      <c r="C7" s="399"/>
      <c r="D7" s="399"/>
      <c r="F7" s="150" t="s">
        <v>8</v>
      </c>
      <c r="G7" s="399"/>
      <c r="H7" s="399"/>
      <c r="K7" s="144" t="s">
        <v>423</v>
      </c>
      <c r="L7" s="400"/>
      <c r="M7" s="400"/>
      <c r="N7" s="151"/>
    </row>
    <row r="8" spans="2:14" ht="16.5" customHeight="1">
      <c r="B8" s="150" t="s">
        <v>424</v>
      </c>
      <c r="C8" s="401"/>
      <c r="D8" s="401"/>
      <c r="F8" s="150" t="s">
        <v>425</v>
      </c>
      <c r="G8" s="401"/>
      <c r="H8" s="401"/>
      <c r="K8" s="150" t="s">
        <v>426</v>
      </c>
      <c r="L8" s="402"/>
      <c r="M8" s="402"/>
      <c r="N8" s="151"/>
    </row>
    <row r="9" spans="2:14" ht="16.5" customHeigh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2:14" s="4" customFormat="1" ht="19.5" customHeight="1">
      <c r="B10" s="152" t="s">
        <v>104</v>
      </c>
      <c r="C10" s="153" t="s">
        <v>427</v>
      </c>
      <c r="D10" s="154" t="s">
        <v>428</v>
      </c>
      <c r="E10" s="154" t="s">
        <v>429</v>
      </c>
      <c r="F10" s="154" t="s">
        <v>56</v>
      </c>
      <c r="G10" s="154" t="s">
        <v>430</v>
      </c>
      <c r="H10" s="154" t="s">
        <v>431</v>
      </c>
      <c r="I10" s="408" t="s">
        <v>1</v>
      </c>
      <c r="J10" s="409"/>
      <c r="K10" s="154" t="s">
        <v>432</v>
      </c>
      <c r="L10" s="154" t="s">
        <v>433</v>
      </c>
      <c r="M10" s="155" t="s">
        <v>33</v>
      </c>
      <c r="N10" s="156"/>
    </row>
    <row r="11" spans="2:14" ht="16.5" customHeight="1">
      <c r="B11" s="157"/>
      <c r="C11" s="158"/>
      <c r="D11" s="159"/>
      <c r="E11" s="160"/>
      <c r="F11" s="160"/>
      <c r="G11" s="160"/>
      <c r="H11" s="160"/>
      <c r="I11" s="410"/>
      <c r="J11" s="411"/>
      <c r="K11" s="160"/>
      <c r="L11" s="160"/>
      <c r="M11" s="161">
        <f aca="true" t="shared" si="0" ref="M11:M25">SUM(E11:L11)</f>
        <v>0</v>
      </c>
      <c r="N11" s="142"/>
    </row>
    <row r="12" spans="2:14" ht="16.5" customHeight="1">
      <c r="B12" s="162"/>
      <c r="C12" s="163"/>
      <c r="D12" s="164"/>
      <c r="E12" s="165"/>
      <c r="F12" s="165"/>
      <c r="G12" s="165"/>
      <c r="H12" s="165"/>
      <c r="I12" s="392"/>
      <c r="J12" s="393"/>
      <c r="K12" s="165"/>
      <c r="L12" s="165"/>
      <c r="M12" s="166">
        <f t="shared" si="0"/>
        <v>0</v>
      </c>
      <c r="N12" s="142"/>
    </row>
    <row r="13" spans="2:14" ht="16.5" customHeight="1">
      <c r="B13" s="167"/>
      <c r="C13" s="168"/>
      <c r="D13" s="169"/>
      <c r="E13" s="170"/>
      <c r="F13" s="170"/>
      <c r="G13" s="170"/>
      <c r="H13" s="170"/>
      <c r="I13" s="394"/>
      <c r="J13" s="395"/>
      <c r="K13" s="170"/>
      <c r="L13" s="170"/>
      <c r="M13" s="171">
        <f t="shared" si="0"/>
        <v>0</v>
      </c>
      <c r="N13" s="142"/>
    </row>
    <row r="14" spans="2:14" ht="16.5" customHeight="1">
      <c r="B14" s="172"/>
      <c r="C14" s="173"/>
      <c r="D14" s="174"/>
      <c r="E14" s="175"/>
      <c r="F14" s="175"/>
      <c r="G14" s="175"/>
      <c r="H14" s="175"/>
      <c r="I14" s="392"/>
      <c r="J14" s="393"/>
      <c r="K14" s="175"/>
      <c r="L14" s="175"/>
      <c r="M14" s="171">
        <f t="shared" si="0"/>
        <v>0</v>
      </c>
      <c r="N14" s="142"/>
    </row>
    <row r="15" spans="2:14" ht="16.5" customHeight="1">
      <c r="B15" s="167"/>
      <c r="C15" s="168"/>
      <c r="D15" s="169"/>
      <c r="E15" s="170"/>
      <c r="F15" s="170"/>
      <c r="G15" s="170"/>
      <c r="H15" s="170"/>
      <c r="I15" s="394"/>
      <c r="J15" s="395"/>
      <c r="K15" s="170"/>
      <c r="L15" s="170"/>
      <c r="M15" s="171">
        <f t="shared" si="0"/>
        <v>0</v>
      </c>
      <c r="N15" s="142"/>
    </row>
    <row r="16" spans="2:14" ht="16.5" customHeight="1">
      <c r="B16" s="172"/>
      <c r="C16" s="173"/>
      <c r="D16" s="176"/>
      <c r="E16" s="175"/>
      <c r="F16" s="175"/>
      <c r="G16" s="175"/>
      <c r="H16" s="175"/>
      <c r="I16" s="392"/>
      <c r="J16" s="393"/>
      <c r="K16" s="175"/>
      <c r="L16" s="175"/>
      <c r="M16" s="171">
        <f t="shared" si="0"/>
        <v>0</v>
      </c>
      <c r="N16" s="142"/>
    </row>
    <row r="17" spans="2:14" ht="16.5" customHeight="1">
      <c r="B17" s="167"/>
      <c r="C17" s="168"/>
      <c r="D17" s="169"/>
      <c r="E17" s="170"/>
      <c r="F17" s="170"/>
      <c r="G17" s="170"/>
      <c r="H17" s="170"/>
      <c r="I17" s="396"/>
      <c r="J17" s="395"/>
      <c r="K17" s="170"/>
      <c r="L17" s="170"/>
      <c r="M17" s="171">
        <f t="shared" si="0"/>
        <v>0</v>
      </c>
      <c r="N17" s="142"/>
    </row>
    <row r="18" spans="2:14" ht="16.5" customHeight="1">
      <c r="B18" s="177"/>
      <c r="C18" s="178"/>
      <c r="D18" s="179"/>
      <c r="E18" s="180"/>
      <c r="F18" s="180"/>
      <c r="G18" s="180"/>
      <c r="H18" s="180"/>
      <c r="I18" s="397"/>
      <c r="J18" s="398"/>
      <c r="K18" s="180"/>
      <c r="L18" s="180"/>
      <c r="M18" s="171">
        <f t="shared" si="0"/>
        <v>0</v>
      </c>
      <c r="N18" s="142"/>
    </row>
    <row r="19" spans="2:14" ht="16.5" customHeight="1">
      <c r="B19" s="167"/>
      <c r="C19" s="168"/>
      <c r="D19" s="169"/>
      <c r="E19" s="170"/>
      <c r="F19" s="170"/>
      <c r="G19" s="170"/>
      <c r="H19" s="170"/>
      <c r="I19" s="396"/>
      <c r="J19" s="398"/>
      <c r="K19" s="170"/>
      <c r="L19" s="170"/>
      <c r="M19" s="171">
        <f t="shared" si="0"/>
        <v>0</v>
      </c>
      <c r="N19" s="142"/>
    </row>
    <row r="20" spans="2:14" ht="16.5" customHeight="1">
      <c r="B20" s="177"/>
      <c r="C20" s="178"/>
      <c r="D20" s="179"/>
      <c r="E20" s="180"/>
      <c r="F20" s="180"/>
      <c r="G20" s="180"/>
      <c r="H20" s="180"/>
      <c r="I20" s="397"/>
      <c r="J20" s="398"/>
      <c r="K20" s="180"/>
      <c r="L20" s="180"/>
      <c r="M20" s="171">
        <f t="shared" si="0"/>
        <v>0</v>
      </c>
      <c r="N20" s="142"/>
    </row>
    <row r="21" spans="2:14" ht="16.5" customHeight="1">
      <c r="B21" s="167"/>
      <c r="C21" s="168"/>
      <c r="D21" s="169"/>
      <c r="E21" s="170"/>
      <c r="F21" s="170"/>
      <c r="G21" s="170"/>
      <c r="H21" s="170"/>
      <c r="I21" s="396"/>
      <c r="J21" s="398"/>
      <c r="K21" s="170"/>
      <c r="L21" s="170"/>
      <c r="M21" s="171">
        <f t="shared" si="0"/>
        <v>0</v>
      </c>
      <c r="N21" s="142"/>
    </row>
    <row r="22" spans="2:14" ht="16.5" customHeight="1">
      <c r="B22" s="177"/>
      <c r="C22" s="178"/>
      <c r="D22" s="179"/>
      <c r="E22" s="180"/>
      <c r="F22" s="180"/>
      <c r="G22" s="180"/>
      <c r="H22" s="180"/>
      <c r="I22" s="397"/>
      <c r="J22" s="398"/>
      <c r="K22" s="180"/>
      <c r="L22" s="180"/>
      <c r="M22" s="171">
        <f t="shared" si="0"/>
        <v>0</v>
      </c>
      <c r="N22" s="142"/>
    </row>
    <row r="23" spans="2:14" ht="16.5" customHeight="1">
      <c r="B23" s="167"/>
      <c r="C23" s="168"/>
      <c r="D23" s="169"/>
      <c r="E23" s="170"/>
      <c r="F23" s="170"/>
      <c r="G23" s="170"/>
      <c r="H23" s="170"/>
      <c r="I23" s="396"/>
      <c r="J23" s="398"/>
      <c r="K23" s="170"/>
      <c r="L23" s="170"/>
      <c r="M23" s="171">
        <f t="shared" si="0"/>
        <v>0</v>
      </c>
      <c r="N23" s="142"/>
    </row>
    <row r="24" spans="2:14" ht="16.5" customHeight="1">
      <c r="B24" s="177"/>
      <c r="C24" s="178"/>
      <c r="D24" s="179"/>
      <c r="E24" s="180"/>
      <c r="F24" s="180"/>
      <c r="G24" s="180"/>
      <c r="H24" s="180"/>
      <c r="I24" s="386"/>
      <c r="J24" s="387"/>
      <c r="K24" s="180"/>
      <c r="L24" s="180"/>
      <c r="M24" s="171">
        <f t="shared" si="0"/>
        <v>0</v>
      </c>
      <c r="N24" s="142"/>
    </row>
    <row r="25" spans="2:14" ht="16.5" customHeight="1">
      <c r="B25" s="181"/>
      <c r="C25" s="182"/>
      <c r="D25" s="183"/>
      <c r="E25" s="184"/>
      <c r="F25" s="184"/>
      <c r="G25" s="184"/>
      <c r="H25" s="184"/>
      <c r="I25" s="388"/>
      <c r="J25" s="389"/>
      <c r="K25" s="184"/>
      <c r="L25" s="184"/>
      <c r="M25" s="185">
        <f t="shared" si="0"/>
        <v>0</v>
      </c>
      <c r="N25" s="142"/>
    </row>
    <row r="26" spans="3:14" ht="16.5" customHeight="1">
      <c r="C26" s="186"/>
      <c r="D26" s="187"/>
      <c r="E26" s="188">
        <f>SUM(E11:E25)</f>
        <v>0</v>
      </c>
      <c r="F26" s="188">
        <f>SUM(F11:F25)</f>
        <v>0</v>
      </c>
      <c r="G26" s="188">
        <f>SUM(G11:G25)</f>
        <v>0</v>
      </c>
      <c r="H26" s="188">
        <f>SUM(H11:H25)</f>
        <v>0</v>
      </c>
      <c r="I26" s="390">
        <f>SUM(I11:I25)</f>
        <v>0</v>
      </c>
      <c r="J26" s="391"/>
      <c r="K26" s="188">
        <f>SUM(K11:K25)</f>
        <v>0</v>
      </c>
      <c r="L26" s="189">
        <f>SUM(L11:L25)</f>
        <v>0</v>
      </c>
      <c r="M26" s="190"/>
      <c r="N26" s="142"/>
    </row>
    <row r="27" spans="3:14" ht="16.5" customHeight="1">
      <c r="C27" s="186"/>
      <c r="D27" s="186"/>
      <c r="E27" s="186"/>
      <c r="F27" s="186"/>
      <c r="G27" s="186"/>
      <c r="H27" s="186"/>
      <c r="I27" s="186"/>
      <c r="J27" s="186"/>
      <c r="L27" s="191" t="s">
        <v>434</v>
      </c>
      <c r="M27" s="192">
        <f>SUM(M11:M25)</f>
        <v>0</v>
      </c>
      <c r="N27" s="142"/>
    </row>
    <row r="28" spans="2:14" ht="16.5" customHeight="1">
      <c r="B28" s="146" t="s">
        <v>435</v>
      </c>
      <c r="C28" s="193"/>
      <c r="D28" s="193"/>
      <c r="E28" s="194"/>
      <c r="F28" s="147" t="s">
        <v>436</v>
      </c>
      <c r="I28" s="186"/>
      <c r="J28" s="186"/>
      <c r="L28" s="191" t="s">
        <v>437</v>
      </c>
      <c r="M28" s="195"/>
      <c r="N28" s="142"/>
    </row>
    <row r="29" spans="3:14" ht="16.5" customHeight="1">
      <c r="C29" s="193"/>
      <c r="D29" s="193"/>
      <c r="E29" s="194"/>
      <c r="F29" s="186"/>
      <c r="G29" s="196"/>
      <c r="H29" s="196"/>
      <c r="I29" s="197"/>
      <c r="J29" s="197"/>
      <c r="L29" s="191" t="s">
        <v>33</v>
      </c>
      <c r="M29" s="185">
        <f>(M27-M28)</f>
        <v>0</v>
      </c>
      <c r="N29" s="142"/>
    </row>
  </sheetData>
  <mergeCells count="28">
    <mergeCell ref="I21:J21"/>
    <mergeCell ref="I22:J22"/>
    <mergeCell ref="I23:J23"/>
    <mergeCell ref="J1:K1"/>
    <mergeCell ref="I10:J10"/>
    <mergeCell ref="I11:J11"/>
    <mergeCell ref="I12:J12"/>
    <mergeCell ref="I13:J13"/>
    <mergeCell ref="L1:M1"/>
    <mergeCell ref="B2:M3"/>
    <mergeCell ref="C4:D4"/>
    <mergeCell ref="H4:I4"/>
    <mergeCell ref="C7:D7"/>
    <mergeCell ref="G7:H7"/>
    <mergeCell ref="L7:M7"/>
    <mergeCell ref="C8:D8"/>
    <mergeCell ref="G8:H8"/>
    <mergeCell ref="L8:M8"/>
    <mergeCell ref="I24:J24"/>
    <mergeCell ref="I25:J25"/>
    <mergeCell ref="I26:J26"/>
    <mergeCell ref="I14:J14"/>
    <mergeCell ref="I15:J15"/>
    <mergeCell ref="I16:J16"/>
    <mergeCell ref="I17:J17"/>
    <mergeCell ref="I18:J18"/>
    <mergeCell ref="I19:J19"/>
    <mergeCell ref="I20:J20"/>
  </mergeCells>
  <printOptions horizontalCentered="1"/>
  <pageMargins left="0.75" right="0.75" top="0.5" bottom="1" header="0.5" footer="0.5"/>
  <pageSetup fitToHeight="1" fitToWidth="1" horizontalDpi="200" verticalDpi="2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F22"/>
  <sheetViews>
    <sheetView zoomScale="75" zoomScaleNormal="75" workbookViewId="0" topLeftCell="A1">
      <selection activeCell="E213" sqref="E213"/>
    </sheetView>
  </sheetViews>
  <sheetFormatPr defaultColWidth="11.421875" defaultRowHeight="12.75"/>
  <cols>
    <col min="1" max="2" width="11.421875" style="4" customWidth="1"/>
    <col min="3" max="3" width="41.28125" style="204" customWidth="1"/>
    <col min="4" max="4" width="112.28125" style="204" customWidth="1"/>
    <col min="5" max="5" width="26.421875" style="4" customWidth="1"/>
    <col min="6" max="6" width="17.00390625" style="4" customWidth="1"/>
    <col min="7" max="16384" width="11.421875" style="4" customWidth="1"/>
  </cols>
  <sheetData>
    <row r="1" ht="61.5" customHeight="1"/>
    <row r="2" spans="1:5" s="199" customFormat="1" ht="39.75" customHeight="1">
      <c r="A2" s="198"/>
      <c r="C2" s="412" t="s">
        <v>452</v>
      </c>
      <c r="D2" s="412"/>
      <c r="E2" s="200"/>
    </row>
    <row r="3" spans="1:5" s="199" customFormat="1" ht="72" customHeight="1">
      <c r="A3" s="198"/>
      <c r="C3" s="412" t="s">
        <v>438</v>
      </c>
      <c r="D3" s="412"/>
      <c r="E3" s="200"/>
    </row>
    <row r="4" spans="1:5" s="199" customFormat="1" ht="42.75" customHeight="1">
      <c r="A4" s="198"/>
      <c r="C4" s="412" t="s">
        <v>439</v>
      </c>
      <c r="D4" s="412"/>
      <c r="E4" s="200"/>
    </row>
    <row r="5" spans="1:5" s="199" customFormat="1" ht="22.5" customHeight="1">
      <c r="A5" s="198"/>
      <c r="C5" s="200"/>
      <c r="D5" s="200"/>
      <c r="E5" s="200"/>
    </row>
    <row r="6" spans="1:6" ht="18.75" customHeight="1">
      <c r="A6" s="15" t="s">
        <v>6</v>
      </c>
      <c r="B6" s="15"/>
      <c r="C6" s="201" t="s">
        <v>440</v>
      </c>
      <c r="D6" s="201" t="s">
        <v>441</v>
      </c>
      <c r="E6" s="199"/>
      <c r="F6" s="199"/>
    </row>
    <row r="7" spans="1:6" ht="17.25" customHeight="1">
      <c r="A7" s="15"/>
      <c r="B7" s="15"/>
      <c r="C7" s="201"/>
      <c r="D7" s="201" t="s">
        <v>442</v>
      </c>
      <c r="E7" s="4" t="s">
        <v>6</v>
      </c>
      <c r="F7" s="202" t="s">
        <v>6</v>
      </c>
    </row>
    <row r="8" spans="1:6" ht="17.25" customHeight="1">
      <c r="A8" s="15"/>
      <c r="B8" s="15"/>
      <c r="C8" s="201"/>
      <c r="D8" s="201"/>
      <c r="F8" s="202"/>
    </row>
    <row r="9" spans="1:4" ht="17.25" customHeight="1">
      <c r="A9" s="15"/>
      <c r="B9" s="15"/>
      <c r="C9" s="201" t="s">
        <v>443</v>
      </c>
      <c r="D9" s="201" t="s">
        <v>444</v>
      </c>
    </row>
    <row r="10" spans="1:4" ht="17.25" customHeight="1">
      <c r="A10" s="15"/>
      <c r="B10" s="15"/>
      <c r="C10" s="201"/>
      <c r="D10" s="201" t="s">
        <v>445</v>
      </c>
    </row>
    <row r="11" spans="3:4" ht="20.25">
      <c r="C11" s="201"/>
      <c r="D11" s="201" t="s">
        <v>448</v>
      </c>
    </row>
    <row r="12" spans="3:4" ht="20.25">
      <c r="C12" s="201"/>
      <c r="D12" s="201" t="s">
        <v>446</v>
      </c>
    </row>
    <row r="13" spans="3:4" ht="20.25">
      <c r="C13" s="201"/>
      <c r="D13" s="201" t="s">
        <v>447</v>
      </c>
    </row>
    <row r="14" spans="3:4" ht="20.25">
      <c r="C14" s="201" t="s">
        <v>450</v>
      </c>
      <c r="D14" s="201" t="s">
        <v>451</v>
      </c>
    </row>
    <row r="15" ht="18">
      <c r="D15" s="203" t="s">
        <v>6</v>
      </c>
    </row>
    <row r="16" spans="3:4" ht="20.25">
      <c r="C16" s="201" t="s">
        <v>609</v>
      </c>
      <c r="D16" s="201" t="s">
        <v>610</v>
      </c>
    </row>
    <row r="17" ht="20.25">
      <c r="D17" s="201" t="s">
        <v>611</v>
      </c>
    </row>
    <row r="18" ht="20.25">
      <c r="D18" s="201" t="s">
        <v>612</v>
      </c>
    </row>
    <row r="19" spans="4:5" ht="20.25">
      <c r="D19" s="201"/>
      <c r="E19" s="4">
        <v>12</v>
      </c>
    </row>
    <row r="20" spans="3:4" ht="20.25">
      <c r="C20" s="201" t="s">
        <v>173</v>
      </c>
      <c r="D20" s="201" t="s">
        <v>174</v>
      </c>
    </row>
    <row r="21" spans="3:4" ht="20.25">
      <c r="C21" s="201"/>
      <c r="D21" s="201"/>
    </row>
    <row r="22" spans="3:4" ht="20.25">
      <c r="C22" s="201" t="s">
        <v>175</v>
      </c>
      <c r="D22" s="201" t="s">
        <v>176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</sheetData>
  <mergeCells count="3">
    <mergeCell ref="C4:D4"/>
    <mergeCell ref="C2:D2"/>
    <mergeCell ref="C3:D3"/>
  </mergeCells>
  <printOptions/>
  <pageMargins left="0.75" right="0.75" top="0.48" bottom="0.64" header="0.34" footer="0.4921259845"/>
  <pageSetup fitToHeight="5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07" customWidth="1"/>
    <col min="2" max="2" width="7.57421875" style="207" customWidth="1"/>
    <col min="3" max="3" width="20.140625" style="207" customWidth="1"/>
    <col min="4" max="4" width="20.421875" style="207" customWidth="1"/>
    <col min="5" max="5" width="35.00390625" style="207" customWidth="1"/>
    <col min="6" max="6" width="17.421875" style="207" bestFit="1" customWidth="1"/>
    <col min="7" max="7" width="16.421875" style="207" bestFit="1" customWidth="1"/>
    <col min="8" max="8" width="20.421875" style="207" bestFit="1" customWidth="1"/>
    <col min="9" max="9" width="19.140625" style="207" customWidth="1"/>
    <col min="10" max="16384" width="9.140625" style="207" customWidth="1"/>
  </cols>
  <sheetData>
    <row r="1" spans="2:8" ht="11.25" customHeight="1">
      <c r="B1" s="205"/>
      <c r="C1" s="205"/>
      <c r="D1" s="206"/>
      <c r="E1" s="206"/>
      <c r="F1" s="206"/>
      <c r="G1" s="206"/>
      <c r="H1" s="206"/>
    </row>
    <row r="2" spans="2:9" ht="34.5" customHeight="1">
      <c r="B2" s="224" t="s">
        <v>453</v>
      </c>
      <c r="C2" s="208"/>
      <c r="D2" s="208"/>
      <c r="E2" s="208"/>
      <c r="F2" s="208"/>
      <c r="G2" s="209"/>
      <c r="H2" s="209" t="s">
        <v>454</v>
      </c>
      <c r="I2" s="210"/>
    </row>
    <row r="3" spans="2:9" ht="5.25" customHeight="1">
      <c r="B3" s="211"/>
      <c r="C3" s="211"/>
      <c r="D3" s="212"/>
      <c r="E3" s="212"/>
      <c r="F3" s="212"/>
      <c r="G3" s="212"/>
      <c r="H3" s="212"/>
      <c r="I3" s="212"/>
    </row>
    <row r="4" spans="2:9" s="233" customFormat="1" ht="20.25" customHeight="1">
      <c r="B4" s="229" t="s">
        <v>116</v>
      </c>
      <c r="C4" s="230" t="s">
        <v>0</v>
      </c>
      <c r="D4" s="231" t="s">
        <v>1621</v>
      </c>
      <c r="E4" s="229" t="s">
        <v>1622</v>
      </c>
      <c r="F4" s="229" t="s">
        <v>455</v>
      </c>
      <c r="G4" s="229" t="s">
        <v>456</v>
      </c>
      <c r="H4" s="229" t="s">
        <v>457</v>
      </c>
      <c r="I4" s="232" t="s">
        <v>458</v>
      </c>
    </row>
    <row r="5" spans="2:9" s="214" customFormat="1" ht="13.5" customHeight="1">
      <c r="B5" s="213"/>
      <c r="C5" s="220"/>
      <c r="D5" s="217"/>
      <c r="E5" s="213"/>
      <c r="F5" s="213"/>
      <c r="G5" s="213"/>
      <c r="H5" s="213"/>
      <c r="I5" s="225"/>
    </row>
    <row r="6" spans="2:9" s="214" customFormat="1" ht="13.5" customHeight="1">
      <c r="B6" s="215"/>
      <c r="C6" s="221"/>
      <c r="D6" s="218"/>
      <c r="E6" s="215"/>
      <c r="F6" s="215"/>
      <c r="G6" s="215"/>
      <c r="H6" s="215"/>
      <c r="I6" s="226"/>
    </row>
    <row r="7" spans="2:9" s="214" customFormat="1" ht="13.5" customHeight="1">
      <c r="B7" s="213"/>
      <c r="C7" s="222"/>
      <c r="D7" s="217"/>
      <c r="E7" s="213"/>
      <c r="F7" s="213"/>
      <c r="G7" s="213"/>
      <c r="H7" s="213"/>
      <c r="I7" s="227"/>
    </row>
    <row r="8" spans="2:9" s="214" customFormat="1" ht="13.5" customHeight="1">
      <c r="B8" s="215"/>
      <c r="C8" s="221"/>
      <c r="D8" s="218"/>
      <c r="E8" s="215"/>
      <c r="F8" s="215"/>
      <c r="G8" s="215"/>
      <c r="H8" s="215"/>
      <c r="I8" s="226"/>
    </row>
    <row r="9" spans="2:9" s="214" customFormat="1" ht="13.5" customHeight="1">
      <c r="B9" s="213"/>
      <c r="C9" s="222"/>
      <c r="D9" s="217"/>
      <c r="E9" s="213"/>
      <c r="F9" s="213"/>
      <c r="G9" s="213"/>
      <c r="H9" s="213"/>
      <c r="I9" s="227"/>
    </row>
    <row r="10" spans="2:9" s="214" customFormat="1" ht="13.5" customHeight="1">
      <c r="B10" s="215"/>
      <c r="C10" s="221"/>
      <c r="D10" s="218"/>
      <c r="E10" s="215"/>
      <c r="F10" s="215"/>
      <c r="G10" s="215"/>
      <c r="H10" s="215"/>
      <c r="I10" s="226"/>
    </row>
    <row r="11" spans="2:9" s="214" customFormat="1" ht="13.5" customHeight="1">
      <c r="B11" s="213"/>
      <c r="C11" s="222"/>
      <c r="D11" s="217"/>
      <c r="E11" s="213"/>
      <c r="F11" s="213"/>
      <c r="G11" s="213"/>
      <c r="H11" s="213"/>
      <c r="I11" s="227"/>
    </row>
    <row r="12" spans="2:9" s="214" customFormat="1" ht="13.5" customHeight="1">
      <c r="B12" s="215"/>
      <c r="C12" s="221"/>
      <c r="D12" s="218"/>
      <c r="E12" s="215"/>
      <c r="F12" s="215"/>
      <c r="G12" s="215"/>
      <c r="H12" s="215"/>
      <c r="I12" s="226"/>
    </row>
    <row r="13" spans="2:9" s="214" customFormat="1" ht="13.5" customHeight="1">
      <c r="B13" s="213"/>
      <c r="C13" s="222"/>
      <c r="D13" s="217"/>
      <c r="E13" s="213"/>
      <c r="F13" s="213"/>
      <c r="G13" s="213"/>
      <c r="H13" s="213"/>
      <c r="I13" s="227"/>
    </row>
    <row r="14" spans="2:9" s="214" customFormat="1" ht="13.5" customHeight="1">
      <c r="B14" s="215"/>
      <c r="C14" s="221"/>
      <c r="D14" s="218"/>
      <c r="E14" s="215"/>
      <c r="F14" s="215"/>
      <c r="G14" s="215"/>
      <c r="H14" s="215"/>
      <c r="I14" s="226"/>
    </row>
    <row r="15" spans="2:9" s="214" customFormat="1" ht="13.5" customHeight="1">
      <c r="B15" s="213"/>
      <c r="C15" s="222"/>
      <c r="D15" s="217"/>
      <c r="E15" s="213"/>
      <c r="F15" s="213"/>
      <c r="G15" s="213"/>
      <c r="H15" s="213"/>
      <c r="I15" s="227"/>
    </row>
    <row r="16" spans="2:9" s="214" customFormat="1" ht="13.5" customHeight="1">
      <c r="B16" s="215"/>
      <c r="C16" s="221"/>
      <c r="D16" s="218"/>
      <c r="E16" s="215"/>
      <c r="F16" s="215"/>
      <c r="G16" s="215"/>
      <c r="H16" s="215"/>
      <c r="I16" s="226"/>
    </row>
    <row r="17" spans="2:9" s="214" customFormat="1" ht="13.5" customHeight="1">
      <c r="B17" s="213"/>
      <c r="C17" s="222"/>
      <c r="D17" s="217"/>
      <c r="E17" s="213"/>
      <c r="F17" s="213"/>
      <c r="G17" s="213"/>
      <c r="H17" s="213"/>
      <c r="I17" s="227"/>
    </row>
    <row r="18" spans="2:9" s="214" customFormat="1" ht="13.5" customHeight="1">
      <c r="B18" s="215"/>
      <c r="C18" s="221"/>
      <c r="D18" s="218"/>
      <c r="E18" s="215"/>
      <c r="F18" s="215"/>
      <c r="G18" s="215"/>
      <c r="H18" s="215"/>
      <c r="I18" s="226"/>
    </row>
    <row r="19" spans="2:9" s="214" customFormat="1" ht="13.5" customHeight="1">
      <c r="B19" s="213"/>
      <c r="C19" s="222"/>
      <c r="D19" s="217"/>
      <c r="E19" s="213"/>
      <c r="F19" s="213"/>
      <c r="G19" s="213"/>
      <c r="H19" s="213"/>
      <c r="I19" s="227"/>
    </row>
    <row r="20" spans="2:9" s="214" customFormat="1" ht="13.5" customHeight="1">
      <c r="B20" s="215"/>
      <c r="C20" s="221"/>
      <c r="D20" s="218"/>
      <c r="E20" s="215"/>
      <c r="F20" s="215"/>
      <c r="G20" s="215"/>
      <c r="H20" s="215"/>
      <c r="I20" s="226"/>
    </row>
    <row r="21" spans="2:9" s="214" customFormat="1" ht="13.5" customHeight="1">
      <c r="B21" s="213"/>
      <c r="C21" s="222"/>
      <c r="D21" s="217"/>
      <c r="E21" s="213"/>
      <c r="F21" s="213"/>
      <c r="G21" s="213"/>
      <c r="H21" s="213"/>
      <c r="I21" s="227"/>
    </row>
    <row r="22" spans="2:9" s="214" customFormat="1" ht="13.5" customHeight="1">
      <c r="B22" s="215"/>
      <c r="C22" s="221"/>
      <c r="D22" s="218"/>
      <c r="E22" s="215"/>
      <c r="F22" s="215"/>
      <c r="G22" s="215"/>
      <c r="H22" s="215"/>
      <c r="I22" s="226"/>
    </row>
    <row r="23" spans="2:9" s="214" customFormat="1" ht="13.5" customHeight="1">
      <c r="B23" s="213"/>
      <c r="C23" s="222"/>
      <c r="D23" s="217"/>
      <c r="E23" s="213"/>
      <c r="F23" s="213"/>
      <c r="G23" s="213"/>
      <c r="H23" s="213"/>
      <c r="I23" s="227"/>
    </row>
    <row r="24" spans="2:9" s="214" customFormat="1" ht="13.5" customHeight="1">
      <c r="B24" s="215"/>
      <c r="C24" s="221"/>
      <c r="D24" s="218"/>
      <c r="E24" s="215"/>
      <c r="F24" s="215"/>
      <c r="G24" s="215"/>
      <c r="H24" s="215"/>
      <c r="I24" s="226"/>
    </row>
    <row r="25" spans="2:9" s="214" customFormat="1" ht="13.5" customHeight="1">
      <c r="B25" s="213"/>
      <c r="C25" s="222"/>
      <c r="D25" s="217"/>
      <c r="E25" s="213"/>
      <c r="F25" s="213"/>
      <c r="G25" s="213"/>
      <c r="H25" s="213"/>
      <c r="I25" s="227"/>
    </row>
    <row r="26" spans="2:9" s="214" customFormat="1" ht="13.5" customHeight="1">
      <c r="B26" s="215"/>
      <c r="C26" s="221"/>
      <c r="D26" s="218"/>
      <c r="E26" s="215"/>
      <c r="F26" s="215"/>
      <c r="G26" s="215"/>
      <c r="H26" s="215"/>
      <c r="I26" s="226"/>
    </row>
    <row r="27" spans="2:9" s="214" customFormat="1" ht="13.5" customHeight="1">
      <c r="B27" s="213"/>
      <c r="C27" s="222"/>
      <c r="D27" s="217"/>
      <c r="E27" s="213"/>
      <c r="F27" s="213"/>
      <c r="G27" s="213"/>
      <c r="H27" s="213"/>
      <c r="I27" s="227"/>
    </row>
    <row r="28" spans="2:9" s="214" customFormat="1" ht="13.5" customHeight="1">
      <c r="B28" s="215"/>
      <c r="C28" s="221"/>
      <c r="D28" s="218"/>
      <c r="E28" s="215"/>
      <c r="F28" s="215"/>
      <c r="G28" s="215"/>
      <c r="H28" s="215"/>
      <c r="I28" s="226"/>
    </row>
    <row r="29" spans="2:9" s="214" customFormat="1" ht="13.5" customHeight="1">
      <c r="B29" s="213"/>
      <c r="C29" s="222"/>
      <c r="D29" s="217"/>
      <c r="E29" s="213"/>
      <c r="F29" s="213"/>
      <c r="G29" s="213"/>
      <c r="H29" s="213"/>
      <c r="I29" s="227"/>
    </row>
    <row r="30" spans="2:9" s="214" customFormat="1" ht="13.5" customHeight="1">
      <c r="B30" s="215"/>
      <c r="C30" s="221"/>
      <c r="D30" s="218"/>
      <c r="E30" s="215"/>
      <c r="F30" s="215"/>
      <c r="G30" s="215"/>
      <c r="H30" s="215"/>
      <c r="I30" s="226"/>
    </row>
    <row r="31" spans="2:9" s="214" customFormat="1" ht="13.5" customHeight="1">
      <c r="B31" s="213"/>
      <c r="C31" s="222"/>
      <c r="D31" s="217"/>
      <c r="E31" s="213"/>
      <c r="F31" s="213"/>
      <c r="G31" s="213"/>
      <c r="H31" s="213"/>
      <c r="I31" s="227"/>
    </row>
    <row r="32" spans="2:9" s="214" customFormat="1" ht="13.5" customHeight="1">
      <c r="B32" s="216"/>
      <c r="C32" s="223"/>
      <c r="D32" s="219"/>
      <c r="E32" s="216"/>
      <c r="F32" s="216"/>
      <c r="G32" s="216"/>
      <c r="H32" s="216"/>
      <c r="I32" s="22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261"/>
  <sheetViews>
    <sheetView showGridLines="0" zoomScale="150" zoomScaleNormal="150" workbookViewId="0" topLeftCell="A1">
      <selection activeCell="A1" sqref="A1"/>
    </sheetView>
  </sheetViews>
  <sheetFormatPr defaultColWidth="11.421875" defaultRowHeight="12.75"/>
  <cols>
    <col min="1" max="16384" width="11.421875" style="234" customWidth="1"/>
  </cols>
  <sheetData>
    <row r="1" ht="15.75" thickBot="1"/>
    <row r="2" spans="2:9" ht="26.25">
      <c r="B2" s="434" t="s">
        <v>1618</v>
      </c>
      <c r="C2" s="435"/>
      <c r="D2" s="435"/>
      <c r="E2" s="438" t="s">
        <v>549</v>
      </c>
      <c r="F2" s="439"/>
      <c r="H2" s="442" t="s">
        <v>550</v>
      </c>
      <c r="I2" s="444"/>
    </row>
    <row r="3" spans="2:9" ht="27" thickBot="1">
      <c r="B3" s="436"/>
      <c r="C3" s="437"/>
      <c r="D3" s="437"/>
      <c r="E3" s="440" t="s">
        <v>551</v>
      </c>
      <c r="F3" s="441"/>
      <c r="H3" s="445"/>
      <c r="I3" s="447"/>
    </row>
    <row r="4" spans="2:6" ht="15">
      <c r="B4" s="235"/>
      <c r="C4" s="235"/>
      <c r="D4" s="235"/>
      <c r="E4" s="236"/>
      <c r="F4" s="236"/>
    </row>
    <row r="5" spans="2:9" ht="15">
      <c r="B5" s="442" t="s">
        <v>552</v>
      </c>
      <c r="C5" s="443"/>
      <c r="D5" s="443"/>
      <c r="E5" s="443"/>
      <c r="F5" s="443"/>
      <c r="G5" s="443"/>
      <c r="H5" s="443"/>
      <c r="I5" s="444"/>
    </row>
    <row r="6" spans="2:9" ht="15">
      <c r="B6" s="445"/>
      <c r="C6" s="446"/>
      <c r="D6" s="446"/>
      <c r="E6" s="446"/>
      <c r="F6" s="446"/>
      <c r="G6" s="446"/>
      <c r="H6" s="446"/>
      <c r="I6" s="447"/>
    </row>
    <row r="7" ht="15.75" thickBot="1"/>
    <row r="8" spans="2:9" ht="15">
      <c r="B8" s="448" t="s">
        <v>553</v>
      </c>
      <c r="C8" s="449"/>
      <c r="D8" s="449"/>
      <c r="E8" s="450"/>
      <c r="F8" s="457" t="s">
        <v>554</v>
      </c>
      <c r="G8" s="458"/>
      <c r="H8" s="458"/>
      <c r="I8" s="450"/>
    </row>
    <row r="9" spans="2:9" ht="15">
      <c r="B9" s="451"/>
      <c r="C9" s="452"/>
      <c r="D9" s="452"/>
      <c r="E9" s="453"/>
      <c r="F9" s="459"/>
      <c r="G9" s="460"/>
      <c r="H9" s="460"/>
      <c r="I9" s="453"/>
    </row>
    <row r="10" spans="2:9" ht="15">
      <c r="B10" s="451"/>
      <c r="C10" s="452"/>
      <c r="D10" s="452"/>
      <c r="E10" s="453"/>
      <c r="F10" s="459"/>
      <c r="G10" s="460"/>
      <c r="H10" s="460"/>
      <c r="I10" s="453"/>
    </row>
    <row r="11" spans="2:9" ht="15">
      <c r="B11" s="451"/>
      <c r="C11" s="452"/>
      <c r="D11" s="452"/>
      <c r="E11" s="453"/>
      <c r="F11" s="459"/>
      <c r="G11" s="460"/>
      <c r="H11" s="460"/>
      <c r="I11" s="453"/>
    </row>
    <row r="12" spans="2:9" ht="15.75" thickBot="1">
      <c r="B12" s="454"/>
      <c r="C12" s="455"/>
      <c r="D12" s="455"/>
      <c r="E12" s="456"/>
      <c r="F12" s="461"/>
      <c r="G12" s="462"/>
      <c r="H12" s="462"/>
      <c r="I12" s="456"/>
    </row>
    <row r="13" ht="15.75" thickBot="1"/>
    <row r="14" spans="2:9" ht="19.5" customHeight="1">
      <c r="B14" s="237" t="s">
        <v>555</v>
      </c>
      <c r="C14" s="238"/>
      <c r="D14" s="239"/>
      <c r="E14" s="239"/>
      <c r="F14" s="239"/>
      <c r="G14" s="239"/>
      <c r="H14" s="239"/>
      <c r="I14" s="240"/>
    </row>
    <row r="15" spans="2:9" ht="15.75" customHeight="1">
      <c r="B15" s="241"/>
      <c r="C15" s="242"/>
      <c r="D15" s="242"/>
      <c r="E15" s="242"/>
      <c r="F15" s="242"/>
      <c r="G15" s="242"/>
      <c r="H15" s="242"/>
      <c r="I15" s="243"/>
    </row>
    <row r="16" spans="2:9" ht="16.5" customHeight="1" thickBot="1">
      <c r="B16" s="244"/>
      <c r="C16" s="245"/>
      <c r="D16" s="245"/>
      <c r="E16" s="245"/>
      <c r="F16" s="245"/>
      <c r="G16" s="245"/>
      <c r="H16" s="245"/>
      <c r="I16" s="246"/>
    </row>
    <row r="17" ht="15.75" thickBot="1"/>
    <row r="18" spans="2:9" ht="15">
      <c r="B18" s="237" t="s">
        <v>556</v>
      </c>
      <c r="C18" s="238"/>
      <c r="D18" s="238"/>
      <c r="E18" s="238"/>
      <c r="F18" s="238"/>
      <c r="G18" s="238"/>
      <c r="H18" s="238"/>
      <c r="I18" s="247"/>
    </row>
    <row r="19" spans="2:9" ht="12" customHeight="1">
      <c r="B19" s="248"/>
      <c r="C19" s="249"/>
      <c r="D19" s="249"/>
      <c r="E19" s="249"/>
      <c r="F19" s="249"/>
      <c r="G19" s="249"/>
      <c r="H19" s="249"/>
      <c r="I19" s="250"/>
    </row>
    <row r="20" spans="2:9" ht="21.75" customHeight="1">
      <c r="B20" s="251" t="s">
        <v>557</v>
      </c>
      <c r="C20" s="252"/>
      <c r="D20" s="249"/>
      <c r="E20" s="253" t="s">
        <v>558</v>
      </c>
      <c r="F20" s="252"/>
      <c r="G20" s="249"/>
      <c r="H20" s="254" t="s">
        <v>559</v>
      </c>
      <c r="I20" s="255"/>
    </row>
    <row r="21" spans="2:9" ht="15">
      <c r="B21" s="248"/>
      <c r="C21" s="249"/>
      <c r="D21" s="249"/>
      <c r="E21" s="249"/>
      <c r="F21" s="249"/>
      <c r="G21" s="249"/>
      <c r="H21" s="256"/>
      <c r="I21" s="250"/>
    </row>
    <row r="22" spans="2:9" ht="15.75" thickBot="1">
      <c r="B22" s="244"/>
      <c r="C22" s="245"/>
      <c r="D22" s="245"/>
      <c r="E22" s="245"/>
      <c r="F22" s="245"/>
      <c r="G22" s="245"/>
      <c r="H22" s="257"/>
      <c r="I22" s="246"/>
    </row>
    <row r="23" spans="2:9" ht="15">
      <c r="B23" s="249"/>
      <c r="C23" s="249"/>
      <c r="D23" s="249"/>
      <c r="E23" s="249"/>
      <c r="F23" s="249"/>
      <c r="G23" s="249"/>
      <c r="H23" s="249"/>
      <c r="I23" s="249"/>
    </row>
    <row r="24" spans="2:9" ht="15">
      <c r="B24" s="254" t="s">
        <v>560</v>
      </c>
      <c r="C24" s="258"/>
      <c r="D24" s="258"/>
      <c r="E24" s="259"/>
      <c r="F24" s="249"/>
      <c r="G24" s="254" t="s">
        <v>561</v>
      </c>
      <c r="H24" s="258"/>
      <c r="I24" s="259"/>
    </row>
    <row r="25" spans="2:9" ht="15">
      <c r="B25" s="260" t="s">
        <v>460</v>
      </c>
      <c r="C25" s="261"/>
      <c r="D25" s="261"/>
      <c r="E25" s="262"/>
      <c r="G25" s="263"/>
      <c r="H25" s="261"/>
      <c r="I25" s="262"/>
    </row>
    <row r="27" spans="2:9" ht="15">
      <c r="B27" s="254" t="s">
        <v>562</v>
      </c>
      <c r="C27" s="258"/>
      <c r="D27" s="258"/>
      <c r="E27" s="258"/>
      <c r="F27" s="258"/>
      <c r="G27" s="258"/>
      <c r="H27" s="258"/>
      <c r="I27" s="259"/>
    </row>
    <row r="28" spans="2:9" ht="15">
      <c r="B28" s="264"/>
      <c r="C28" s="242"/>
      <c r="D28" s="242"/>
      <c r="E28" s="242"/>
      <c r="F28" s="242"/>
      <c r="G28" s="242"/>
      <c r="H28" s="242"/>
      <c r="I28" s="265"/>
    </row>
    <row r="29" spans="2:9" ht="15">
      <c r="B29" s="266"/>
      <c r="C29" s="267"/>
      <c r="D29" s="267"/>
      <c r="E29" s="267"/>
      <c r="F29" s="267"/>
      <c r="G29" s="267"/>
      <c r="H29" s="267"/>
      <c r="I29" s="268"/>
    </row>
    <row r="30" spans="2:9" ht="15">
      <c r="B30" s="266"/>
      <c r="C30" s="267"/>
      <c r="D30" s="267"/>
      <c r="E30" s="267"/>
      <c r="F30" s="267"/>
      <c r="G30" s="267"/>
      <c r="H30" s="267"/>
      <c r="I30" s="268"/>
    </row>
    <row r="31" spans="2:9" ht="15">
      <c r="B31" s="266"/>
      <c r="C31" s="267"/>
      <c r="D31" s="267"/>
      <c r="E31" s="267"/>
      <c r="F31" s="267"/>
      <c r="G31" s="267"/>
      <c r="H31" s="267"/>
      <c r="I31" s="268"/>
    </row>
    <row r="32" spans="2:9" ht="15">
      <c r="B32" s="263"/>
      <c r="C32" s="261"/>
      <c r="D32" s="261"/>
      <c r="E32" s="261"/>
      <c r="F32" s="261"/>
      <c r="G32" s="261"/>
      <c r="H32" s="261"/>
      <c r="I32" s="262"/>
    </row>
    <row r="34" spans="2:9" ht="15">
      <c r="B34" s="269" t="s">
        <v>563</v>
      </c>
      <c r="C34" s="270"/>
      <c r="D34" s="415" t="s">
        <v>461</v>
      </c>
      <c r="E34" s="416"/>
      <c r="F34" s="271" t="s">
        <v>462</v>
      </c>
      <c r="G34" s="272" t="s">
        <v>463</v>
      </c>
      <c r="H34" s="258"/>
      <c r="I34" s="259"/>
    </row>
    <row r="35" spans="2:9" ht="15">
      <c r="B35" s="273" t="s">
        <v>564</v>
      </c>
      <c r="C35" s="274"/>
      <c r="D35" s="420" t="s">
        <v>464</v>
      </c>
      <c r="E35" s="421"/>
      <c r="F35" s="275"/>
      <c r="G35" s="463" t="s">
        <v>465</v>
      </c>
      <c r="H35" s="464"/>
      <c r="I35" s="276"/>
    </row>
    <row r="36" spans="2:9" ht="15">
      <c r="B36" s="277" t="s">
        <v>565</v>
      </c>
      <c r="C36" s="278"/>
      <c r="D36" s="420" t="s">
        <v>466</v>
      </c>
      <c r="E36" s="421"/>
      <c r="F36" s="275"/>
      <c r="G36" s="279" t="s">
        <v>467</v>
      </c>
      <c r="H36" s="280"/>
      <c r="I36" s="276"/>
    </row>
    <row r="37" spans="2:9" ht="15">
      <c r="B37" s="277" t="s">
        <v>566</v>
      </c>
      <c r="C37" s="278"/>
      <c r="D37" s="420" t="s">
        <v>468</v>
      </c>
      <c r="E37" s="421"/>
      <c r="F37" s="281"/>
      <c r="G37" s="264"/>
      <c r="H37" s="242"/>
      <c r="I37" s="265"/>
    </row>
    <row r="38" spans="2:9" ht="15">
      <c r="B38" s="277" t="s">
        <v>567</v>
      </c>
      <c r="C38" s="278"/>
      <c r="D38" s="420" t="s">
        <v>469</v>
      </c>
      <c r="E38" s="421"/>
      <c r="F38" s="281"/>
      <c r="G38" s="266"/>
      <c r="H38" s="267"/>
      <c r="I38" s="268"/>
    </row>
    <row r="39" spans="2:9" ht="15">
      <c r="B39" s="277" t="s">
        <v>568</v>
      </c>
      <c r="C39" s="278"/>
      <c r="D39" s="420" t="s">
        <v>470</v>
      </c>
      <c r="E39" s="421"/>
      <c r="F39" s="281"/>
      <c r="G39" s="266"/>
      <c r="H39" s="267"/>
      <c r="I39" s="268"/>
    </row>
    <row r="40" spans="2:9" ht="15">
      <c r="B40" s="282" t="s">
        <v>569</v>
      </c>
      <c r="C40" s="283"/>
      <c r="D40" s="413" t="s">
        <v>470</v>
      </c>
      <c r="E40" s="414"/>
      <c r="F40" s="284"/>
      <c r="G40" s="263"/>
      <c r="H40" s="261"/>
      <c r="I40" s="262"/>
    </row>
    <row r="41" ht="12.75" customHeight="1"/>
    <row r="42" spans="2:9" ht="15">
      <c r="B42" s="417" t="s">
        <v>471</v>
      </c>
      <c r="C42" s="418"/>
      <c r="D42" s="418"/>
      <c r="E42" s="418"/>
      <c r="F42" s="418"/>
      <c r="G42" s="418"/>
      <c r="H42" s="418"/>
      <c r="I42" s="419"/>
    </row>
    <row r="43" spans="2:9" ht="23.25">
      <c r="B43" s="422" t="s">
        <v>570</v>
      </c>
      <c r="C43" s="423"/>
      <c r="D43" s="249"/>
      <c r="E43" s="249"/>
      <c r="F43" s="249"/>
      <c r="G43" s="249"/>
      <c r="H43" s="249"/>
      <c r="I43" s="285"/>
    </row>
    <row r="44" spans="2:9" ht="23.25">
      <c r="B44" s="428" t="s">
        <v>571</v>
      </c>
      <c r="C44" s="429"/>
      <c r="D44" s="286" t="s">
        <v>572</v>
      </c>
      <c r="E44" s="286" t="s">
        <v>573</v>
      </c>
      <c r="F44" s="287"/>
      <c r="G44" s="288" t="s">
        <v>472</v>
      </c>
      <c r="H44" s="287"/>
      <c r="I44" s="289"/>
    </row>
    <row r="45" spans="2:9" ht="23.25">
      <c r="B45" s="256"/>
      <c r="C45" s="249"/>
      <c r="D45" s="290" t="s">
        <v>574</v>
      </c>
      <c r="E45" s="290" t="s">
        <v>575</v>
      </c>
      <c r="F45" s="249"/>
      <c r="G45" s="291" t="s">
        <v>473</v>
      </c>
      <c r="H45" s="249"/>
      <c r="I45" s="285"/>
    </row>
    <row r="46" spans="2:9" ht="22.5" customHeight="1">
      <c r="B46" s="256"/>
      <c r="C46" s="249"/>
      <c r="D46" s="249"/>
      <c r="E46" s="290" t="s">
        <v>576</v>
      </c>
      <c r="F46" s="249"/>
      <c r="G46" s="291" t="s">
        <v>474</v>
      </c>
      <c r="H46" s="249"/>
      <c r="I46" s="285"/>
    </row>
    <row r="47" spans="2:9" ht="22.5" customHeight="1">
      <c r="B47" s="292"/>
      <c r="C47" s="249"/>
      <c r="D47" s="249"/>
      <c r="E47" s="290"/>
      <c r="F47" s="249"/>
      <c r="G47" s="291" t="s">
        <v>475</v>
      </c>
      <c r="H47" s="249"/>
      <c r="I47" s="285"/>
    </row>
    <row r="48" spans="2:9" ht="22.5" customHeight="1">
      <c r="B48" s="293" t="s">
        <v>577</v>
      </c>
      <c r="C48" s="286"/>
      <c r="D48" s="286"/>
      <c r="E48" s="286" t="s">
        <v>476</v>
      </c>
      <c r="F48" s="294"/>
      <c r="G48" s="295" t="s">
        <v>477</v>
      </c>
      <c r="H48" s="287"/>
      <c r="I48" s="289"/>
    </row>
    <row r="49" spans="2:9" ht="22.5" customHeight="1">
      <c r="B49" s="296"/>
      <c r="C49" s="297"/>
      <c r="D49" s="297"/>
      <c r="E49" s="297" t="s">
        <v>473</v>
      </c>
      <c r="F49" s="297"/>
      <c r="G49" s="298" t="s">
        <v>475</v>
      </c>
      <c r="H49" s="261"/>
      <c r="I49" s="262"/>
    </row>
    <row r="50" spans="2:9" ht="15">
      <c r="B50" s="430" t="s">
        <v>478</v>
      </c>
      <c r="C50" s="431"/>
      <c r="D50" s="431"/>
      <c r="E50" s="432" t="s">
        <v>479</v>
      </c>
      <c r="F50" s="433"/>
      <c r="G50" s="472" t="s">
        <v>480</v>
      </c>
      <c r="H50" s="473"/>
      <c r="I50" s="474"/>
    </row>
    <row r="51" spans="2:9" ht="15">
      <c r="B51" s="424" t="s">
        <v>578</v>
      </c>
      <c r="C51" s="416"/>
      <c r="D51" s="416"/>
      <c r="E51" s="416" t="s">
        <v>481</v>
      </c>
      <c r="F51" s="427"/>
      <c r="G51" s="475"/>
      <c r="H51" s="452"/>
      <c r="I51" s="476"/>
    </row>
    <row r="52" spans="2:9" ht="15">
      <c r="B52" s="425"/>
      <c r="C52" s="426"/>
      <c r="D52" s="426"/>
      <c r="E52" s="426" t="s">
        <v>481</v>
      </c>
      <c r="F52" s="465"/>
      <c r="G52" s="466"/>
      <c r="H52" s="467"/>
      <c r="I52" s="468"/>
    </row>
    <row r="53" spans="2:9" ht="15.75" thickBot="1">
      <c r="B53" s="300" t="s">
        <v>482</v>
      </c>
      <c r="C53" s="301"/>
      <c r="D53" s="483" t="s">
        <v>476</v>
      </c>
      <c r="E53" s="483"/>
      <c r="F53" s="484"/>
      <c r="G53" s="466"/>
      <c r="H53" s="467"/>
      <c r="I53" s="468"/>
    </row>
    <row r="54" spans="2:9" ht="15">
      <c r="B54" s="469" t="s">
        <v>579</v>
      </c>
      <c r="C54" s="470"/>
      <c r="D54" s="470"/>
      <c r="E54" s="470" t="s">
        <v>481</v>
      </c>
      <c r="F54" s="471"/>
      <c r="G54" s="466"/>
      <c r="H54" s="477"/>
      <c r="I54" s="478"/>
    </row>
    <row r="55" spans="2:9" ht="15">
      <c r="B55" s="425"/>
      <c r="C55" s="426"/>
      <c r="D55" s="426"/>
      <c r="E55" s="426" t="s">
        <v>481</v>
      </c>
      <c r="F55" s="465"/>
      <c r="G55" s="466"/>
      <c r="H55" s="477"/>
      <c r="I55" s="478"/>
    </row>
    <row r="56" spans="2:9" ht="15.75" thickBot="1">
      <c r="B56" s="300" t="s">
        <v>482</v>
      </c>
      <c r="C56" s="301"/>
      <c r="D56" s="483" t="s">
        <v>476</v>
      </c>
      <c r="E56" s="483"/>
      <c r="F56" s="484"/>
      <c r="G56" s="488"/>
      <c r="H56" s="489"/>
      <c r="I56" s="490"/>
    </row>
    <row r="57" spans="2:9" ht="23.25">
      <c r="B57" s="302" t="s">
        <v>580</v>
      </c>
      <c r="C57" s="470"/>
      <c r="D57" s="470"/>
      <c r="E57" s="470" t="s">
        <v>481</v>
      </c>
      <c r="F57" s="471"/>
      <c r="G57" s="481"/>
      <c r="H57" s="482"/>
      <c r="I57" s="482"/>
    </row>
    <row r="58" spans="2:9" ht="23.25">
      <c r="B58" s="299" t="s">
        <v>581</v>
      </c>
      <c r="C58" s="426"/>
      <c r="D58" s="426"/>
      <c r="E58" s="426" t="s">
        <v>481</v>
      </c>
      <c r="F58" s="465"/>
      <c r="G58" s="475"/>
      <c r="H58" s="501"/>
      <c r="I58" s="501"/>
    </row>
    <row r="59" spans="2:9" ht="15">
      <c r="B59" s="485" t="s">
        <v>476</v>
      </c>
      <c r="C59" s="486"/>
      <c r="D59" s="486"/>
      <c r="E59" s="486"/>
      <c r="F59" s="487"/>
      <c r="G59" s="451"/>
      <c r="H59" s="452"/>
      <c r="I59" s="452"/>
    </row>
    <row r="61" spans="2:9" ht="15">
      <c r="B61" s="506" t="s">
        <v>483</v>
      </c>
      <c r="C61" s="507"/>
      <c r="D61" s="507"/>
      <c r="E61" s="507"/>
      <c r="F61" s="507"/>
      <c r="G61" s="507"/>
      <c r="H61" s="507"/>
      <c r="I61" s="508"/>
    </row>
    <row r="62" spans="2:9" ht="21">
      <c r="B62" s="502" t="s">
        <v>582</v>
      </c>
      <c r="C62" s="503"/>
      <c r="D62" s="502" t="s">
        <v>583</v>
      </c>
      <c r="E62" s="503"/>
      <c r="F62" s="502" t="s">
        <v>584</v>
      </c>
      <c r="G62" s="503"/>
      <c r="H62" s="504" t="s">
        <v>585</v>
      </c>
      <c r="I62" s="505"/>
    </row>
    <row r="63" spans="2:9" ht="15">
      <c r="B63" s="491" t="s">
        <v>484</v>
      </c>
      <c r="C63" s="480"/>
      <c r="D63" s="491" t="s">
        <v>484</v>
      </c>
      <c r="E63" s="480"/>
      <c r="F63" s="491" t="s">
        <v>484</v>
      </c>
      <c r="G63" s="480"/>
      <c r="H63" s="491" t="s">
        <v>484</v>
      </c>
      <c r="I63" s="493"/>
    </row>
    <row r="64" spans="2:9" ht="15">
      <c r="B64" s="479"/>
      <c r="C64" s="480"/>
      <c r="D64" s="479"/>
      <c r="E64" s="480"/>
      <c r="F64" s="479"/>
      <c r="G64" s="480"/>
      <c r="H64" s="479"/>
      <c r="I64" s="493"/>
    </row>
    <row r="65" spans="2:9" ht="15">
      <c r="B65" s="494"/>
      <c r="C65" s="498"/>
      <c r="D65" s="494"/>
      <c r="E65" s="498"/>
      <c r="F65" s="494"/>
      <c r="G65" s="498"/>
      <c r="H65" s="494"/>
      <c r="I65" s="495"/>
    </row>
    <row r="66" spans="2:9" ht="15">
      <c r="B66" s="496"/>
      <c r="C66" s="500"/>
      <c r="D66" s="496"/>
      <c r="E66" s="500"/>
      <c r="F66" s="496"/>
      <c r="G66" s="500"/>
      <c r="H66" s="496"/>
      <c r="I66" s="497"/>
    </row>
    <row r="68" spans="2:9" ht="15">
      <c r="B68" s="249"/>
      <c r="C68" s="249"/>
      <c r="D68" s="492" t="s">
        <v>485</v>
      </c>
      <c r="E68" s="492"/>
      <c r="F68" s="303" t="s">
        <v>462</v>
      </c>
      <c r="G68" s="499" t="s">
        <v>486</v>
      </c>
      <c r="H68" s="492"/>
      <c r="I68" s="304" t="s">
        <v>462</v>
      </c>
    </row>
    <row r="69" spans="2:9" ht="15">
      <c r="B69" s="513" t="s">
        <v>487</v>
      </c>
      <c r="C69" s="514"/>
      <c r="D69" s="517" t="s">
        <v>6</v>
      </c>
      <c r="E69" s="517"/>
      <c r="F69" s="305"/>
      <c r="G69" s="306"/>
      <c r="H69" s="307"/>
      <c r="I69" s="308"/>
    </row>
    <row r="70" spans="2:9" ht="15">
      <c r="B70" s="509" t="s">
        <v>488</v>
      </c>
      <c r="C70" s="510"/>
      <c r="D70" s="426"/>
      <c r="E70" s="426"/>
      <c r="F70" s="309"/>
      <c r="G70" s="310"/>
      <c r="H70" s="311"/>
      <c r="I70" s="281"/>
    </row>
    <row r="71" spans="2:9" ht="15">
      <c r="B71" s="511" t="s">
        <v>489</v>
      </c>
      <c r="C71" s="512"/>
      <c r="D71" s="517"/>
      <c r="E71" s="517"/>
      <c r="F71" s="305"/>
      <c r="G71" s="306"/>
      <c r="H71" s="307"/>
      <c r="I71" s="308"/>
    </row>
    <row r="72" spans="2:9" ht="15">
      <c r="B72" s="509" t="s">
        <v>490</v>
      </c>
      <c r="C72" s="510"/>
      <c r="D72" s="426"/>
      <c r="E72" s="426"/>
      <c r="F72" s="309"/>
      <c r="G72" s="310"/>
      <c r="H72" s="311"/>
      <c r="I72" s="281"/>
    </row>
    <row r="73" spans="2:9" ht="15">
      <c r="B73" s="511" t="s">
        <v>491</v>
      </c>
      <c r="C73" s="512"/>
      <c r="D73" s="517"/>
      <c r="E73" s="517"/>
      <c r="F73" s="305"/>
      <c r="G73" s="306"/>
      <c r="H73" s="307"/>
      <c r="I73" s="308"/>
    </row>
    <row r="74" spans="2:9" ht="15">
      <c r="B74" s="509" t="s">
        <v>492</v>
      </c>
      <c r="C74" s="510"/>
      <c r="D74" s="426"/>
      <c r="E74" s="426"/>
      <c r="F74" s="309"/>
      <c r="G74" s="310"/>
      <c r="H74" s="311"/>
      <c r="I74" s="281"/>
    </row>
    <row r="75" spans="2:9" ht="15">
      <c r="B75" s="511" t="s">
        <v>493</v>
      </c>
      <c r="C75" s="512"/>
      <c r="D75" s="517"/>
      <c r="E75" s="517"/>
      <c r="F75" s="305"/>
      <c r="G75" s="306"/>
      <c r="H75" s="307"/>
      <c r="I75" s="308"/>
    </row>
    <row r="76" spans="2:9" ht="15">
      <c r="B76" s="509" t="s">
        <v>494</v>
      </c>
      <c r="C76" s="510"/>
      <c r="D76" s="426"/>
      <c r="E76" s="426"/>
      <c r="F76" s="309"/>
      <c r="G76" s="310"/>
      <c r="H76" s="311"/>
      <c r="I76" s="281"/>
    </row>
    <row r="77" spans="2:9" ht="15">
      <c r="B77" s="511" t="s">
        <v>495</v>
      </c>
      <c r="C77" s="512"/>
      <c r="D77" s="517"/>
      <c r="E77" s="517"/>
      <c r="F77" s="305"/>
      <c r="G77" s="306"/>
      <c r="H77" s="307"/>
      <c r="I77" s="308"/>
    </row>
    <row r="78" spans="2:9" ht="15">
      <c r="B78" s="509" t="s">
        <v>496</v>
      </c>
      <c r="C78" s="510"/>
      <c r="D78" s="426"/>
      <c r="E78" s="426"/>
      <c r="F78" s="309"/>
      <c r="G78" s="310"/>
      <c r="H78" s="311"/>
      <c r="I78" s="281"/>
    </row>
    <row r="79" spans="2:9" ht="15">
      <c r="B79" s="511" t="s">
        <v>497</v>
      </c>
      <c r="C79" s="512"/>
      <c r="D79" s="517"/>
      <c r="E79" s="517"/>
      <c r="F79" s="305"/>
      <c r="G79" s="306"/>
      <c r="H79" s="307"/>
      <c r="I79" s="308"/>
    </row>
    <row r="80" spans="2:9" ht="15">
      <c r="B80" s="509" t="s">
        <v>471</v>
      </c>
      <c r="C80" s="510"/>
      <c r="D80" s="426"/>
      <c r="E80" s="426"/>
      <c r="F80" s="309"/>
      <c r="G80" s="310"/>
      <c r="H80" s="311"/>
      <c r="I80" s="281"/>
    </row>
    <row r="81" spans="2:9" ht="15">
      <c r="B81" s="511" t="s">
        <v>498</v>
      </c>
      <c r="C81" s="512"/>
      <c r="D81" s="517"/>
      <c r="E81" s="517"/>
      <c r="F81" s="305"/>
      <c r="G81" s="306"/>
      <c r="H81" s="307"/>
      <c r="I81" s="308"/>
    </row>
    <row r="82" spans="2:9" ht="15">
      <c r="B82" s="518" t="s">
        <v>499</v>
      </c>
      <c r="C82" s="519"/>
      <c r="D82" s="486"/>
      <c r="E82" s="486"/>
      <c r="F82" s="312"/>
      <c r="G82" s="313"/>
      <c r="H82" s="314"/>
      <c r="I82" s="284"/>
    </row>
    <row r="83" spans="2:3" ht="15">
      <c r="B83" s="515"/>
      <c r="C83" s="516"/>
    </row>
    <row r="84" spans="2:9" ht="15">
      <c r="B84" s="249"/>
      <c r="C84" s="249"/>
      <c r="D84" s="492" t="s">
        <v>500</v>
      </c>
      <c r="E84" s="492"/>
      <c r="F84" s="303" t="s">
        <v>462</v>
      </c>
      <c r="G84" s="499" t="s">
        <v>501</v>
      </c>
      <c r="H84" s="492"/>
      <c r="I84" s="304" t="s">
        <v>462</v>
      </c>
    </row>
    <row r="85" spans="2:9" ht="15">
      <c r="B85" s="513" t="s">
        <v>487</v>
      </c>
      <c r="C85" s="514"/>
      <c r="D85" s="517" t="s">
        <v>6</v>
      </c>
      <c r="E85" s="517"/>
      <c r="F85" s="305"/>
      <c r="G85" s="306"/>
      <c r="H85" s="307"/>
      <c r="I85" s="308"/>
    </row>
    <row r="86" spans="2:9" ht="15">
      <c r="B86" s="509" t="s">
        <v>488</v>
      </c>
      <c r="C86" s="510"/>
      <c r="D86" s="426"/>
      <c r="E86" s="426"/>
      <c r="F86" s="309"/>
      <c r="G86" s="310"/>
      <c r="H86" s="311"/>
      <c r="I86" s="281"/>
    </row>
    <row r="87" spans="2:9" ht="15">
      <c r="B87" s="511" t="s">
        <v>489</v>
      </c>
      <c r="C87" s="512"/>
      <c r="D87" s="517"/>
      <c r="E87" s="517"/>
      <c r="F87" s="305"/>
      <c r="G87" s="306"/>
      <c r="H87" s="307"/>
      <c r="I87" s="308"/>
    </row>
    <row r="88" spans="2:9" ht="15">
      <c r="B88" s="509" t="s">
        <v>490</v>
      </c>
      <c r="C88" s="510"/>
      <c r="D88" s="426"/>
      <c r="E88" s="426"/>
      <c r="F88" s="309"/>
      <c r="G88" s="310"/>
      <c r="H88" s="311"/>
      <c r="I88" s="281"/>
    </row>
    <row r="89" spans="2:9" ht="15">
      <c r="B89" s="511" t="s">
        <v>491</v>
      </c>
      <c r="C89" s="512"/>
      <c r="D89" s="517"/>
      <c r="E89" s="517"/>
      <c r="F89" s="305"/>
      <c r="G89" s="306"/>
      <c r="H89" s="307"/>
      <c r="I89" s="308"/>
    </row>
    <row r="90" spans="2:9" ht="15">
      <c r="B90" s="509" t="s">
        <v>492</v>
      </c>
      <c r="C90" s="510"/>
      <c r="D90" s="426"/>
      <c r="E90" s="426"/>
      <c r="F90" s="309"/>
      <c r="G90" s="310"/>
      <c r="H90" s="311"/>
      <c r="I90" s="281"/>
    </row>
    <row r="91" spans="2:9" ht="15">
      <c r="B91" s="511" t="s">
        <v>493</v>
      </c>
      <c r="C91" s="512"/>
      <c r="D91" s="517"/>
      <c r="E91" s="517"/>
      <c r="F91" s="305"/>
      <c r="G91" s="306"/>
      <c r="H91" s="307"/>
      <c r="I91" s="308"/>
    </row>
    <row r="92" spans="2:9" ht="15">
      <c r="B92" s="509" t="s">
        <v>494</v>
      </c>
      <c r="C92" s="510"/>
      <c r="D92" s="426"/>
      <c r="E92" s="426"/>
      <c r="F92" s="309"/>
      <c r="G92" s="310"/>
      <c r="H92" s="311"/>
      <c r="I92" s="281"/>
    </row>
    <row r="93" spans="2:9" ht="15">
      <c r="B93" s="511" t="s">
        <v>495</v>
      </c>
      <c r="C93" s="512"/>
      <c r="D93" s="517"/>
      <c r="E93" s="517"/>
      <c r="F93" s="305"/>
      <c r="G93" s="306"/>
      <c r="H93" s="307"/>
      <c r="I93" s="308"/>
    </row>
    <row r="94" spans="2:9" ht="15">
      <c r="B94" s="509" t="s">
        <v>496</v>
      </c>
      <c r="C94" s="510"/>
      <c r="D94" s="426"/>
      <c r="E94" s="426"/>
      <c r="F94" s="309"/>
      <c r="G94" s="310"/>
      <c r="H94" s="311"/>
      <c r="I94" s="281"/>
    </row>
    <row r="95" spans="2:9" ht="15">
      <c r="B95" s="511" t="s">
        <v>497</v>
      </c>
      <c r="C95" s="512"/>
      <c r="D95" s="517"/>
      <c r="E95" s="517"/>
      <c r="F95" s="305"/>
      <c r="G95" s="306"/>
      <c r="H95" s="307"/>
      <c r="I95" s="308"/>
    </row>
    <row r="96" spans="2:9" ht="15">
      <c r="B96" s="509" t="s">
        <v>471</v>
      </c>
      <c r="C96" s="510"/>
      <c r="D96" s="426"/>
      <c r="E96" s="426"/>
      <c r="F96" s="309"/>
      <c r="G96" s="310"/>
      <c r="H96" s="311"/>
      <c r="I96" s="281"/>
    </row>
    <row r="97" spans="2:9" ht="15">
      <c r="B97" s="511" t="s">
        <v>498</v>
      </c>
      <c r="C97" s="512"/>
      <c r="D97" s="517"/>
      <c r="E97" s="517"/>
      <c r="F97" s="305"/>
      <c r="G97" s="306"/>
      <c r="H97" s="307"/>
      <c r="I97" s="308"/>
    </row>
    <row r="98" spans="2:9" ht="15">
      <c r="B98" s="518" t="s">
        <v>499</v>
      </c>
      <c r="C98" s="519"/>
      <c r="D98" s="486"/>
      <c r="E98" s="486"/>
      <c r="F98" s="312"/>
      <c r="G98" s="313"/>
      <c r="H98" s="314"/>
      <c r="I98" s="284"/>
    </row>
    <row r="100" spans="2:9" ht="15">
      <c r="B100" s="520" t="s">
        <v>586</v>
      </c>
      <c r="C100" s="521"/>
      <c r="D100" s="521"/>
      <c r="E100" s="521"/>
      <c r="F100" s="521"/>
      <c r="G100" s="521"/>
      <c r="H100" s="521"/>
      <c r="I100" s="522"/>
    </row>
    <row r="103" spans="2:9" ht="15">
      <c r="B103" s="249"/>
      <c r="C103" s="249"/>
      <c r="D103" s="492" t="s">
        <v>502</v>
      </c>
      <c r="E103" s="492"/>
      <c r="F103" s="303" t="s">
        <v>462</v>
      </c>
      <c r="G103" s="499" t="s">
        <v>503</v>
      </c>
      <c r="H103" s="492"/>
      <c r="I103" s="304" t="s">
        <v>462</v>
      </c>
    </row>
    <row r="104" spans="2:9" ht="15">
      <c r="B104" s="513" t="s">
        <v>487</v>
      </c>
      <c r="C104" s="514"/>
      <c r="D104" s="517" t="s">
        <v>6</v>
      </c>
      <c r="E104" s="517"/>
      <c r="F104" s="305"/>
      <c r="G104" s="306"/>
      <c r="H104" s="307"/>
      <c r="I104" s="308"/>
    </row>
    <row r="105" spans="2:9" ht="15">
      <c r="B105" s="509" t="s">
        <v>488</v>
      </c>
      <c r="C105" s="510"/>
      <c r="D105" s="426"/>
      <c r="E105" s="426"/>
      <c r="F105" s="309"/>
      <c r="G105" s="310"/>
      <c r="H105" s="311"/>
      <c r="I105" s="281"/>
    </row>
    <row r="106" spans="2:9" ht="15">
      <c r="B106" s="511" t="s">
        <v>489</v>
      </c>
      <c r="C106" s="512"/>
      <c r="D106" s="517"/>
      <c r="E106" s="517"/>
      <c r="F106" s="305"/>
      <c r="G106" s="306"/>
      <c r="H106" s="307"/>
      <c r="I106" s="308"/>
    </row>
    <row r="107" spans="2:9" ht="15">
      <c r="B107" s="509" t="s">
        <v>490</v>
      </c>
      <c r="C107" s="510"/>
      <c r="D107" s="426"/>
      <c r="E107" s="426"/>
      <c r="F107" s="309"/>
      <c r="G107" s="310"/>
      <c r="H107" s="311"/>
      <c r="I107" s="281"/>
    </row>
    <row r="108" spans="2:9" ht="15">
      <c r="B108" s="511" t="s">
        <v>491</v>
      </c>
      <c r="C108" s="512"/>
      <c r="D108" s="517"/>
      <c r="E108" s="517"/>
      <c r="F108" s="305"/>
      <c r="G108" s="306"/>
      <c r="H108" s="307"/>
      <c r="I108" s="308"/>
    </row>
    <row r="109" spans="2:9" ht="15">
      <c r="B109" s="509" t="s">
        <v>492</v>
      </c>
      <c r="C109" s="510"/>
      <c r="D109" s="426"/>
      <c r="E109" s="426"/>
      <c r="F109" s="309"/>
      <c r="G109" s="310"/>
      <c r="H109" s="311"/>
      <c r="I109" s="281"/>
    </row>
    <row r="110" spans="2:9" ht="15">
      <c r="B110" s="511" t="s">
        <v>493</v>
      </c>
      <c r="C110" s="512"/>
      <c r="D110" s="517"/>
      <c r="E110" s="517"/>
      <c r="F110" s="305"/>
      <c r="G110" s="306"/>
      <c r="H110" s="307"/>
      <c r="I110" s="308"/>
    </row>
    <row r="111" spans="2:9" ht="15">
      <c r="B111" s="509" t="s">
        <v>494</v>
      </c>
      <c r="C111" s="510"/>
      <c r="D111" s="426"/>
      <c r="E111" s="426"/>
      <c r="F111" s="309"/>
      <c r="G111" s="310"/>
      <c r="H111" s="311"/>
      <c r="I111" s="281"/>
    </row>
    <row r="112" spans="2:9" ht="15">
      <c r="B112" s="511" t="s">
        <v>495</v>
      </c>
      <c r="C112" s="512"/>
      <c r="D112" s="517"/>
      <c r="E112" s="517"/>
      <c r="F112" s="305"/>
      <c r="G112" s="306"/>
      <c r="H112" s="307"/>
      <c r="I112" s="308"/>
    </row>
    <row r="113" spans="2:9" ht="15">
      <c r="B113" s="509" t="s">
        <v>496</v>
      </c>
      <c r="C113" s="510"/>
      <c r="D113" s="426"/>
      <c r="E113" s="426"/>
      <c r="F113" s="309"/>
      <c r="G113" s="310"/>
      <c r="H113" s="311"/>
      <c r="I113" s="281"/>
    </row>
    <row r="114" spans="2:9" ht="15">
      <c r="B114" s="511" t="s">
        <v>497</v>
      </c>
      <c r="C114" s="512"/>
      <c r="D114" s="517"/>
      <c r="E114" s="517"/>
      <c r="F114" s="305"/>
      <c r="G114" s="306"/>
      <c r="H114" s="307"/>
      <c r="I114" s="308"/>
    </row>
    <row r="115" spans="2:9" ht="15">
      <c r="B115" s="509" t="s">
        <v>471</v>
      </c>
      <c r="C115" s="510"/>
      <c r="D115" s="426"/>
      <c r="E115" s="426"/>
      <c r="F115" s="309"/>
      <c r="G115" s="310"/>
      <c r="H115" s="311"/>
      <c r="I115" s="281"/>
    </row>
    <row r="116" spans="2:9" ht="15">
      <c r="B116" s="511" t="s">
        <v>498</v>
      </c>
      <c r="C116" s="512"/>
      <c r="D116" s="517"/>
      <c r="E116" s="517"/>
      <c r="F116" s="305"/>
      <c r="G116" s="306"/>
      <c r="H116" s="307"/>
      <c r="I116" s="308"/>
    </row>
    <row r="117" spans="2:9" ht="15">
      <c r="B117" s="518" t="s">
        <v>499</v>
      </c>
      <c r="C117" s="519"/>
      <c r="D117" s="486"/>
      <c r="E117" s="486"/>
      <c r="F117" s="312"/>
      <c r="G117" s="313"/>
      <c r="H117" s="314"/>
      <c r="I117" s="284"/>
    </row>
    <row r="119" spans="2:9" ht="15">
      <c r="B119" s="249"/>
      <c r="C119" s="249"/>
      <c r="D119" s="492" t="s">
        <v>504</v>
      </c>
      <c r="E119" s="492"/>
      <c r="F119" s="303" t="s">
        <v>462</v>
      </c>
      <c r="G119" s="499" t="s">
        <v>505</v>
      </c>
      <c r="H119" s="492"/>
      <c r="I119" s="304" t="s">
        <v>462</v>
      </c>
    </row>
    <row r="120" spans="2:9" ht="15">
      <c r="B120" s="513" t="s">
        <v>487</v>
      </c>
      <c r="C120" s="514"/>
      <c r="D120" s="517" t="s">
        <v>6</v>
      </c>
      <c r="E120" s="517"/>
      <c r="F120" s="305"/>
      <c r="G120" s="306"/>
      <c r="H120" s="307"/>
      <c r="I120" s="308"/>
    </row>
    <row r="121" spans="2:9" ht="15">
      <c r="B121" s="509" t="s">
        <v>488</v>
      </c>
      <c r="C121" s="510"/>
      <c r="D121" s="426"/>
      <c r="E121" s="426"/>
      <c r="F121" s="309"/>
      <c r="G121" s="310"/>
      <c r="H121" s="311"/>
      <c r="I121" s="281"/>
    </row>
    <row r="122" spans="2:9" ht="15">
      <c r="B122" s="511" t="s">
        <v>489</v>
      </c>
      <c r="C122" s="512"/>
      <c r="D122" s="517"/>
      <c r="E122" s="517"/>
      <c r="F122" s="305"/>
      <c r="G122" s="306"/>
      <c r="H122" s="307"/>
      <c r="I122" s="308"/>
    </row>
    <row r="123" spans="2:9" ht="15">
      <c r="B123" s="509" t="s">
        <v>490</v>
      </c>
      <c r="C123" s="510"/>
      <c r="D123" s="426"/>
      <c r="E123" s="426"/>
      <c r="F123" s="309"/>
      <c r="G123" s="310"/>
      <c r="H123" s="311"/>
      <c r="I123" s="281"/>
    </row>
    <row r="124" spans="2:9" ht="15">
      <c r="B124" s="511" t="s">
        <v>491</v>
      </c>
      <c r="C124" s="512"/>
      <c r="D124" s="517"/>
      <c r="E124" s="517"/>
      <c r="F124" s="305"/>
      <c r="G124" s="306"/>
      <c r="H124" s="307"/>
      <c r="I124" s="308"/>
    </row>
    <row r="125" spans="2:9" ht="15">
      <c r="B125" s="509" t="s">
        <v>492</v>
      </c>
      <c r="C125" s="510"/>
      <c r="D125" s="426"/>
      <c r="E125" s="426"/>
      <c r="F125" s="309"/>
      <c r="G125" s="310"/>
      <c r="H125" s="311"/>
      <c r="I125" s="281"/>
    </row>
    <row r="126" spans="2:9" ht="15">
      <c r="B126" s="511" t="s">
        <v>493</v>
      </c>
      <c r="C126" s="512"/>
      <c r="D126" s="517"/>
      <c r="E126" s="517"/>
      <c r="F126" s="305"/>
      <c r="G126" s="306"/>
      <c r="H126" s="307"/>
      <c r="I126" s="308"/>
    </row>
    <row r="127" spans="2:9" ht="15">
      <c r="B127" s="509" t="s">
        <v>494</v>
      </c>
      <c r="C127" s="510"/>
      <c r="D127" s="426"/>
      <c r="E127" s="426"/>
      <c r="F127" s="309"/>
      <c r="G127" s="310"/>
      <c r="H127" s="311"/>
      <c r="I127" s="281"/>
    </row>
    <row r="128" spans="2:9" ht="15">
      <c r="B128" s="511" t="s">
        <v>495</v>
      </c>
      <c r="C128" s="512"/>
      <c r="D128" s="517"/>
      <c r="E128" s="517"/>
      <c r="F128" s="305"/>
      <c r="G128" s="306"/>
      <c r="H128" s="307"/>
      <c r="I128" s="308"/>
    </row>
    <row r="129" spans="2:9" ht="15">
      <c r="B129" s="509" t="s">
        <v>496</v>
      </c>
      <c r="C129" s="510"/>
      <c r="D129" s="426"/>
      <c r="E129" s="426"/>
      <c r="F129" s="309"/>
      <c r="G129" s="310"/>
      <c r="H129" s="311"/>
      <c r="I129" s="281"/>
    </row>
    <row r="130" spans="2:9" ht="15">
      <c r="B130" s="511" t="s">
        <v>497</v>
      </c>
      <c r="C130" s="512"/>
      <c r="D130" s="517"/>
      <c r="E130" s="517"/>
      <c r="F130" s="305"/>
      <c r="G130" s="306"/>
      <c r="H130" s="307"/>
      <c r="I130" s="308"/>
    </row>
    <row r="131" spans="2:9" ht="15">
      <c r="B131" s="509" t="s">
        <v>471</v>
      </c>
      <c r="C131" s="510"/>
      <c r="D131" s="426"/>
      <c r="E131" s="426"/>
      <c r="F131" s="309"/>
      <c r="G131" s="310"/>
      <c r="H131" s="311"/>
      <c r="I131" s="281"/>
    </row>
    <row r="132" spans="2:9" ht="15">
      <c r="B132" s="511" t="s">
        <v>498</v>
      </c>
      <c r="C132" s="512"/>
      <c r="D132" s="517"/>
      <c r="E132" s="517"/>
      <c r="F132" s="305"/>
      <c r="G132" s="306"/>
      <c r="H132" s="307"/>
      <c r="I132" s="308"/>
    </row>
    <row r="133" spans="2:9" ht="15">
      <c r="B133" s="518" t="s">
        <v>499</v>
      </c>
      <c r="C133" s="519"/>
      <c r="D133" s="486"/>
      <c r="E133" s="486"/>
      <c r="F133" s="312"/>
      <c r="G133" s="313"/>
      <c r="H133" s="314"/>
      <c r="I133" s="284"/>
    </row>
    <row r="135" spans="2:9" ht="15">
      <c r="B135" s="249"/>
      <c r="C135" s="249"/>
      <c r="D135" s="525" t="s">
        <v>470</v>
      </c>
      <c r="E135" s="524"/>
      <c r="F135" s="303" t="s">
        <v>462</v>
      </c>
      <c r="G135" s="523" t="s">
        <v>506</v>
      </c>
      <c r="H135" s="524"/>
      <c r="I135" s="304" t="s">
        <v>462</v>
      </c>
    </row>
    <row r="136" spans="2:9" ht="15">
      <c r="B136" s="513" t="s">
        <v>487</v>
      </c>
      <c r="C136" s="514"/>
      <c r="D136" s="517" t="s">
        <v>6</v>
      </c>
      <c r="E136" s="517"/>
      <c r="F136" s="305"/>
      <c r="G136" s="306"/>
      <c r="H136" s="307"/>
      <c r="I136" s="308"/>
    </row>
    <row r="137" spans="2:9" ht="15">
      <c r="B137" s="509" t="s">
        <v>488</v>
      </c>
      <c r="C137" s="510"/>
      <c r="D137" s="426"/>
      <c r="E137" s="426"/>
      <c r="F137" s="309"/>
      <c r="G137" s="310"/>
      <c r="H137" s="311"/>
      <c r="I137" s="281"/>
    </row>
    <row r="138" spans="2:9" ht="15">
      <c r="B138" s="511" t="s">
        <v>489</v>
      </c>
      <c r="C138" s="512"/>
      <c r="D138" s="517"/>
      <c r="E138" s="517"/>
      <c r="F138" s="305"/>
      <c r="G138" s="306"/>
      <c r="H138" s="307"/>
      <c r="I138" s="308"/>
    </row>
    <row r="139" spans="2:9" ht="15">
      <c r="B139" s="509" t="s">
        <v>490</v>
      </c>
      <c r="C139" s="510"/>
      <c r="D139" s="426"/>
      <c r="E139" s="426"/>
      <c r="F139" s="309"/>
      <c r="G139" s="310"/>
      <c r="H139" s="311"/>
      <c r="I139" s="281"/>
    </row>
    <row r="140" spans="2:9" ht="15">
      <c r="B140" s="511" t="s">
        <v>491</v>
      </c>
      <c r="C140" s="512"/>
      <c r="D140" s="517"/>
      <c r="E140" s="517"/>
      <c r="F140" s="305"/>
      <c r="G140" s="306"/>
      <c r="H140" s="307"/>
      <c r="I140" s="308"/>
    </row>
    <row r="141" spans="2:9" ht="15">
      <c r="B141" s="509" t="s">
        <v>492</v>
      </c>
      <c r="C141" s="510"/>
      <c r="D141" s="426"/>
      <c r="E141" s="426"/>
      <c r="F141" s="309"/>
      <c r="G141" s="310"/>
      <c r="H141" s="311"/>
      <c r="I141" s="281"/>
    </row>
    <row r="142" spans="2:9" ht="15">
      <c r="B142" s="511" t="s">
        <v>493</v>
      </c>
      <c r="C142" s="512"/>
      <c r="D142" s="517"/>
      <c r="E142" s="517"/>
      <c r="F142" s="305"/>
      <c r="G142" s="306"/>
      <c r="H142" s="307"/>
      <c r="I142" s="308"/>
    </row>
    <row r="143" spans="2:9" ht="15">
      <c r="B143" s="509" t="s">
        <v>494</v>
      </c>
      <c r="C143" s="510"/>
      <c r="D143" s="426"/>
      <c r="E143" s="426"/>
      <c r="F143" s="309"/>
      <c r="G143" s="310"/>
      <c r="H143" s="311"/>
      <c r="I143" s="281"/>
    </row>
    <row r="144" spans="2:9" ht="15">
      <c r="B144" s="511" t="s">
        <v>495</v>
      </c>
      <c r="C144" s="512"/>
      <c r="D144" s="517"/>
      <c r="E144" s="517"/>
      <c r="F144" s="305"/>
      <c r="G144" s="306"/>
      <c r="H144" s="307"/>
      <c r="I144" s="308"/>
    </row>
    <row r="145" spans="2:9" ht="15">
      <c r="B145" s="509" t="s">
        <v>496</v>
      </c>
      <c r="C145" s="510"/>
      <c r="D145" s="426"/>
      <c r="E145" s="426"/>
      <c r="F145" s="309"/>
      <c r="G145" s="310"/>
      <c r="H145" s="311"/>
      <c r="I145" s="281"/>
    </row>
    <row r="146" spans="2:9" ht="15">
      <c r="B146" s="511" t="s">
        <v>497</v>
      </c>
      <c r="C146" s="512"/>
      <c r="D146" s="517"/>
      <c r="E146" s="517"/>
      <c r="F146" s="305"/>
      <c r="G146" s="306"/>
      <c r="H146" s="307"/>
      <c r="I146" s="308"/>
    </row>
    <row r="147" spans="2:9" ht="15">
      <c r="B147" s="509" t="s">
        <v>471</v>
      </c>
      <c r="C147" s="510"/>
      <c r="D147" s="426"/>
      <c r="E147" s="426"/>
      <c r="F147" s="309"/>
      <c r="G147" s="310"/>
      <c r="H147" s="311"/>
      <c r="I147" s="281"/>
    </row>
    <row r="148" spans="2:9" ht="15">
      <c r="B148" s="511" t="s">
        <v>498</v>
      </c>
      <c r="C148" s="512"/>
      <c r="D148" s="517"/>
      <c r="E148" s="517"/>
      <c r="F148" s="305"/>
      <c r="G148" s="306"/>
      <c r="H148" s="307"/>
      <c r="I148" s="308"/>
    </row>
    <row r="149" spans="2:9" ht="15">
      <c r="B149" s="518" t="s">
        <v>499</v>
      </c>
      <c r="C149" s="519"/>
      <c r="D149" s="486"/>
      <c r="E149" s="486"/>
      <c r="F149" s="312"/>
      <c r="G149" s="313"/>
      <c r="H149" s="314"/>
      <c r="I149" s="284"/>
    </row>
    <row r="152" spans="2:9" ht="15">
      <c r="B152" s="520" t="s">
        <v>586</v>
      </c>
      <c r="C152" s="521"/>
      <c r="D152" s="521"/>
      <c r="E152" s="521"/>
      <c r="F152" s="521"/>
      <c r="G152" s="521"/>
      <c r="H152" s="521"/>
      <c r="I152" s="522"/>
    </row>
    <row r="157" spans="2:9" ht="15">
      <c r="B157" s="249"/>
      <c r="C157" s="249"/>
      <c r="D157" s="526" t="s">
        <v>507</v>
      </c>
      <c r="E157" s="527"/>
      <c r="F157" s="303" t="s">
        <v>462</v>
      </c>
      <c r="G157" s="526" t="s">
        <v>508</v>
      </c>
      <c r="H157" s="527"/>
      <c r="I157" s="304" t="s">
        <v>462</v>
      </c>
    </row>
    <row r="158" spans="2:9" ht="15">
      <c r="B158" s="513" t="s">
        <v>487</v>
      </c>
      <c r="C158" s="514"/>
      <c r="D158" s="517" t="s">
        <v>6</v>
      </c>
      <c r="E158" s="517"/>
      <c r="F158" s="305"/>
      <c r="G158" s="528" t="s">
        <v>509</v>
      </c>
      <c r="H158" s="529"/>
      <c r="I158" s="308"/>
    </row>
    <row r="159" spans="2:9" ht="15">
      <c r="B159" s="509" t="s">
        <v>488</v>
      </c>
      <c r="C159" s="510"/>
      <c r="D159" s="426"/>
      <c r="E159" s="426"/>
      <c r="F159" s="309"/>
      <c r="G159" s="530" t="s">
        <v>510</v>
      </c>
      <c r="H159" s="531"/>
      <c r="I159" s="281"/>
    </row>
    <row r="160" spans="2:9" ht="15">
      <c r="B160" s="511" t="s">
        <v>489</v>
      </c>
      <c r="C160" s="512"/>
      <c r="D160" s="517"/>
      <c r="E160" s="517"/>
      <c r="F160" s="305"/>
      <c r="G160" s="528" t="s">
        <v>511</v>
      </c>
      <c r="H160" s="529"/>
      <c r="I160" s="308"/>
    </row>
    <row r="161" spans="2:9" ht="15">
      <c r="B161" s="509" t="s">
        <v>490</v>
      </c>
      <c r="C161" s="510"/>
      <c r="D161" s="426"/>
      <c r="E161" s="426"/>
      <c r="F161" s="309"/>
      <c r="G161" s="530" t="s">
        <v>512</v>
      </c>
      <c r="H161" s="531"/>
      <c r="I161" s="281"/>
    </row>
    <row r="162" spans="2:9" ht="15">
      <c r="B162" s="511" t="s">
        <v>491</v>
      </c>
      <c r="C162" s="512"/>
      <c r="D162" s="517"/>
      <c r="E162" s="517"/>
      <c r="F162" s="305"/>
      <c r="G162" s="528" t="s">
        <v>513</v>
      </c>
      <c r="H162" s="529"/>
      <c r="I162" s="308"/>
    </row>
    <row r="163" spans="2:9" ht="15">
      <c r="B163" s="509" t="s">
        <v>492</v>
      </c>
      <c r="C163" s="510"/>
      <c r="D163" s="426"/>
      <c r="E163" s="426"/>
      <c r="F163" s="309"/>
      <c r="G163" s="530" t="s">
        <v>514</v>
      </c>
      <c r="H163" s="531"/>
      <c r="I163" s="281"/>
    </row>
    <row r="164" spans="2:9" ht="15">
      <c r="B164" s="511" t="s">
        <v>493</v>
      </c>
      <c r="C164" s="512"/>
      <c r="D164" s="517"/>
      <c r="E164" s="517"/>
      <c r="F164" s="305"/>
      <c r="G164" s="528" t="s">
        <v>515</v>
      </c>
      <c r="H164" s="529"/>
      <c r="I164" s="308"/>
    </row>
    <row r="165" spans="2:9" ht="15">
      <c r="B165" s="509" t="s">
        <v>494</v>
      </c>
      <c r="C165" s="510"/>
      <c r="D165" s="426"/>
      <c r="E165" s="426"/>
      <c r="F165" s="309"/>
      <c r="G165" s="530" t="s">
        <v>516</v>
      </c>
      <c r="H165" s="531"/>
      <c r="I165" s="281"/>
    </row>
    <row r="166" spans="2:9" ht="15">
      <c r="B166" s="511" t="s">
        <v>495</v>
      </c>
      <c r="C166" s="512"/>
      <c r="D166" s="517"/>
      <c r="E166" s="517"/>
      <c r="F166" s="305"/>
      <c r="G166" s="528" t="s">
        <v>517</v>
      </c>
      <c r="H166" s="529"/>
      <c r="I166" s="308"/>
    </row>
    <row r="167" spans="2:9" ht="15">
      <c r="B167" s="509" t="s">
        <v>496</v>
      </c>
      <c r="C167" s="510"/>
      <c r="D167" s="426"/>
      <c r="E167" s="426"/>
      <c r="F167" s="309"/>
      <c r="G167" s="530" t="s">
        <v>517</v>
      </c>
      <c r="H167" s="531"/>
      <c r="I167" s="281"/>
    </row>
    <row r="168" spans="2:9" ht="15">
      <c r="B168" s="511" t="s">
        <v>497</v>
      </c>
      <c r="C168" s="512"/>
      <c r="D168" s="517"/>
      <c r="E168" s="517"/>
      <c r="F168" s="305"/>
      <c r="G168" s="532" t="s">
        <v>518</v>
      </c>
      <c r="H168" s="533"/>
      <c r="I168" s="534"/>
    </row>
    <row r="169" spans="2:9" ht="15">
      <c r="B169" s="509" t="s">
        <v>471</v>
      </c>
      <c r="C169" s="510"/>
      <c r="D169" s="426"/>
      <c r="E169" s="426"/>
      <c r="F169" s="309"/>
      <c r="G169" s="535"/>
      <c r="H169" s="536"/>
      <c r="I169" s="537"/>
    </row>
    <row r="170" spans="2:9" ht="15">
      <c r="B170" s="511" t="s">
        <v>498</v>
      </c>
      <c r="C170" s="512"/>
      <c r="D170" s="517"/>
      <c r="E170" s="517"/>
      <c r="F170" s="305"/>
      <c r="G170" s="535"/>
      <c r="H170" s="536"/>
      <c r="I170" s="537"/>
    </row>
    <row r="171" spans="2:9" ht="21">
      <c r="B171" s="518" t="s">
        <v>587</v>
      </c>
      <c r="C171" s="541"/>
      <c r="D171" s="542"/>
      <c r="E171" s="542"/>
      <c r="F171" s="414"/>
      <c r="G171" s="538"/>
      <c r="H171" s="539"/>
      <c r="I171" s="540"/>
    </row>
    <row r="173" spans="2:9" ht="15">
      <c r="B173" s="249"/>
      <c r="C173" s="249"/>
      <c r="D173" s="526" t="s">
        <v>519</v>
      </c>
      <c r="E173" s="527"/>
      <c r="F173" s="303" t="s">
        <v>462</v>
      </c>
      <c r="G173" s="526" t="s">
        <v>520</v>
      </c>
      <c r="H173" s="527"/>
      <c r="I173" s="304" t="s">
        <v>462</v>
      </c>
    </row>
    <row r="174" spans="2:9" ht="15">
      <c r="B174" s="513" t="s">
        <v>487</v>
      </c>
      <c r="C174" s="514"/>
      <c r="D174" s="517" t="s">
        <v>6</v>
      </c>
      <c r="E174" s="517"/>
      <c r="F174" s="305"/>
      <c r="G174" s="528" t="s">
        <v>521</v>
      </c>
      <c r="H174" s="529"/>
      <c r="I174" s="308"/>
    </row>
    <row r="175" spans="2:9" ht="15">
      <c r="B175" s="509" t="s">
        <v>488</v>
      </c>
      <c r="C175" s="510"/>
      <c r="D175" s="426"/>
      <c r="E175" s="426"/>
      <c r="F175" s="309"/>
      <c r="G175" s="530" t="s">
        <v>522</v>
      </c>
      <c r="H175" s="531"/>
      <c r="I175" s="281"/>
    </row>
    <row r="176" spans="2:9" ht="15">
      <c r="B176" s="511" t="s">
        <v>489</v>
      </c>
      <c r="C176" s="512"/>
      <c r="D176" s="517"/>
      <c r="E176" s="517"/>
      <c r="F176" s="305"/>
      <c r="G176" s="528" t="s">
        <v>523</v>
      </c>
      <c r="H176" s="529"/>
      <c r="I176" s="308"/>
    </row>
    <row r="177" spans="2:9" ht="15">
      <c r="B177" s="509" t="s">
        <v>490</v>
      </c>
      <c r="C177" s="510"/>
      <c r="D177" s="426"/>
      <c r="E177" s="426"/>
      <c r="F177" s="309"/>
      <c r="G177" s="530" t="s">
        <v>524</v>
      </c>
      <c r="H177" s="531"/>
      <c r="I177" s="281"/>
    </row>
    <row r="178" spans="2:9" ht="15">
      <c r="B178" s="511" t="s">
        <v>491</v>
      </c>
      <c r="C178" s="512"/>
      <c r="D178" s="517"/>
      <c r="E178" s="517"/>
      <c r="F178" s="305"/>
      <c r="G178" s="528" t="s">
        <v>525</v>
      </c>
      <c r="H178" s="529"/>
      <c r="I178" s="308"/>
    </row>
    <row r="179" spans="2:9" ht="15">
      <c r="B179" s="509" t="s">
        <v>492</v>
      </c>
      <c r="C179" s="510"/>
      <c r="D179" s="426"/>
      <c r="E179" s="426"/>
      <c r="F179" s="309"/>
      <c r="G179" s="530" t="s">
        <v>526</v>
      </c>
      <c r="H179" s="531"/>
      <c r="I179" s="281"/>
    </row>
    <row r="180" spans="2:9" ht="15">
      <c r="B180" s="511" t="s">
        <v>493</v>
      </c>
      <c r="C180" s="512"/>
      <c r="D180" s="517"/>
      <c r="E180" s="517"/>
      <c r="F180" s="305"/>
      <c r="G180" s="528" t="s">
        <v>527</v>
      </c>
      <c r="H180" s="529"/>
      <c r="I180" s="308"/>
    </row>
    <row r="181" spans="2:9" ht="15">
      <c r="B181" s="509" t="s">
        <v>494</v>
      </c>
      <c r="C181" s="510"/>
      <c r="D181" s="426"/>
      <c r="E181" s="426"/>
      <c r="F181" s="309"/>
      <c r="G181" s="530" t="s">
        <v>528</v>
      </c>
      <c r="H181" s="531"/>
      <c r="I181" s="281"/>
    </row>
    <row r="182" spans="2:9" ht="15">
      <c r="B182" s="511" t="s">
        <v>495</v>
      </c>
      <c r="C182" s="512"/>
      <c r="D182" s="517"/>
      <c r="E182" s="517"/>
      <c r="F182" s="305"/>
      <c r="G182" s="528" t="s">
        <v>529</v>
      </c>
      <c r="H182" s="529"/>
      <c r="I182" s="308"/>
    </row>
    <row r="183" spans="2:9" ht="15">
      <c r="B183" s="509" t="s">
        <v>496</v>
      </c>
      <c r="C183" s="510"/>
      <c r="D183" s="426"/>
      <c r="E183" s="426"/>
      <c r="F183" s="309"/>
      <c r="G183" s="530" t="s">
        <v>517</v>
      </c>
      <c r="H183" s="531"/>
      <c r="I183" s="281"/>
    </row>
    <row r="184" spans="2:9" ht="15">
      <c r="B184" s="511" t="s">
        <v>497</v>
      </c>
      <c r="C184" s="512"/>
      <c r="D184" s="517"/>
      <c r="E184" s="517"/>
      <c r="F184" s="305"/>
      <c r="G184" s="532" t="s">
        <v>518</v>
      </c>
      <c r="H184" s="533"/>
      <c r="I184" s="534"/>
    </row>
    <row r="185" spans="2:9" ht="15">
      <c r="B185" s="509" t="s">
        <v>471</v>
      </c>
      <c r="C185" s="510"/>
      <c r="D185" s="426"/>
      <c r="E185" s="426"/>
      <c r="F185" s="309"/>
      <c r="G185" s="535"/>
      <c r="H185" s="536"/>
      <c r="I185" s="537"/>
    </row>
    <row r="186" spans="2:9" ht="15">
      <c r="B186" s="511" t="s">
        <v>498</v>
      </c>
      <c r="C186" s="512"/>
      <c r="D186" s="517"/>
      <c r="E186" s="517"/>
      <c r="F186" s="305"/>
      <c r="G186" s="535"/>
      <c r="H186" s="536"/>
      <c r="I186" s="537"/>
    </row>
    <row r="187" spans="2:9" ht="21">
      <c r="B187" s="518" t="s">
        <v>587</v>
      </c>
      <c r="C187" s="541"/>
      <c r="D187" s="542"/>
      <c r="E187" s="542"/>
      <c r="F187" s="414"/>
      <c r="G187" s="538"/>
      <c r="H187" s="539"/>
      <c r="I187" s="540"/>
    </row>
    <row r="189" spans="2:9" ht="15">
      <c r="B189" s="249"/>
      <c r="C189" s="249"/>
      <c r="D189" s="526" t="s">
        <v>530</v>
      </c>
      <c r="E189" s="527"/>
      <c r="F189" s="303" t="s">
        <v>462</v>
      </c>
      <c r="G189" s="526" t="s">
        <v>531</v>
      </c>
      <c r="H189" s="527"/>
      <c r="I189" s="304" t="s">
        <v>462</v>
      </c>
    </row>
    <row r="190" spans="2:9" ht="15">
      <c r="B190" s="513" t="s">
        <v>487</v>
      </c>
      <c r="C190" s="514"/>
      <c r="D190" s="517" t="s">
        <v>6</v>
      </c>
      <c r="E190" s="517"/>
      <c r="F190" s="305"/>
      <c r="G190" s="528" t="s">
        <v>521</v>
      </c>
      <c r="H190" s="529"/>
      <c r="I190" s="308"/>
    </row>
    <row r="191" spans="2:9" ht="15">
      <c r="B191" s="509" t="s">
        <v>488</v>
      </c>
      <c r="C191" s="510"/>
      <c r="D191" s="426"/>
      <c r="E191" s="426"/>
      <c r="F191" s="309"/>
      <c r="G191" s="530" t="s">
        <v>522</v>
      </c>
      <c r="H191" s="531"/>
      <c r="I191" s="281"/>
    </row>
    <row r="192" spans="2:9" ht="15">
      <c r="B192" s="511" t="s">
        <v>489</v>
      </c>
      <c r="C192" s="512"/>
      <c r="D192" s="517"/>
      <c r="E192" s="517"/>
      <c r="F192" s="305"/>
      <c r="G192" s="528" t="s">
        <v>523</v>
      </c>
      <c r="H192" s="529"/>
      <c r="I192" s="308"/>
    </row>
    <row r="193" spans="2:9" ht="15">
      <c r="B193" s="509" t="s">
        <v>490</v>
      </c>
      <c r="C193" s="510"/>
      <c r="D193" s="426"/>
      <c r="E193" s="426"/>
      <c r="F193" s="309"/>
      <c r="G193" s="530" t="s">
        <v>524</v>
      </c>
      <c r="H193" s="531"/>
      <c r="I193" s="281"/>
    </row>
    <row r="194" spans="2:9" ht="15">
      <c r="B194" s="511" t="s">
        <v>491</v>
      </c>
      <c r="C194" s="512"/>
      <c r="D194" s="517"/>
      <c r="E194" s="517"/>
      <c r="F194" s="305"/>
      <c r="G194" s="528" t="s">
        <v>525</v>
      </c>
      <c r="H194" s="529"/>
      <c r="I194" s="308"/>
    </row>
    <row r="195" spans="2:9" ht="15">
      <c r="B195" s="509" t="s">
        <v>492</v>
      </c>
      <c r="C195" s="510"/>
      <c r="D195" s="426"/>
      <c r="E195" s="426"/>
      <c r="F195" s="309"/>
      <c r="G195" s="530" t="s">
        <v>526</v>
      </c>
      <c r="H195" s="531"/>
      <c r="I195" s="281"/>
    </row>
    <row r="196" spans="2:9" ht="15">
      <c r="B196" s="511" t="s">
        <v>493</v>
      </c>
      <c r="C196" s="512"/>
      <c r="D196" s="517"/>
      <c r="E196" s="517"/>
      <c r="F196" s="305"/>
      <c r="G196" s="528" t="s">
        <v>527</v>
      </c>
      <c r="H196" s="529"/>
      <c r="I196" s="308"/>
    </row>
    <row r="197" spans="2:9" ht="15">
      <c r="B197" s="509" t="s">
        <v>494</v>
      </c>
      <c r="C197" s="510"/>
      <c r="D197" s="426"/>
      <c r="E197" s="426"/>
      <c r="F197" s="309"/>
      <c r="G197" s="530" t="s">
        <v>528</v>
      </c>
      <c r="H197" s="531"/>
      <c r="I197" s="281"/>
    </row>
    <row r="198" spans="2:9" ht="15">
      <c r="B198" s="511" t="s">
        <v>495</v>
      </c>
      <c r="C198" s="512"/>
      <c r="D198" s="517"/>
      <c r="E198" s="517"/>
      <c r="F198" s="305"/>
      <c r="G198" s="528" t="s">
        <v>529</v>
      </c>
      <c r="H198" s="529"/>
      <c r="I198" s="308"/>
    </row>
    <row r="199" spans="2:9" ht="15">
      <c r="B199" s="509" t="s">
        <v>496</v>
      </c>
      <c r="C199" s="510"/>
      <c r="D199" s="426"/>
      <c r="E199" s="426"/>
      <c r="F199" s="309"/>
      <c r="G199" s="530" t="s">
        <v>517</v>
      </c>
      <c r="H199" s="531"/>
      <c r="I199" s="281"/>
    </row>
    <row r="200" spans="2:9" ht="15">
      <c r="B200" s="511" t="s">
        <v>497</v>
      </c>
      <c r="C200" s="512"/>
      <c r="D200" s="517"/>
      <c r="E200" s="517"/>
      <c r="F200" s="305"/>
      <c r="G200" s="532" t="s">
        <v>518</v>
      </c>
      <c r="H200" s="533"/>
      <c r="I200" s="534"/>
    </row>
    <row r="201" spans="2:9" ht="15">
      <c r="B201" s="509" t="s">
        <v>471</v>
      </c>
      <c r="C201" s="510"/>
      <c r="D201" s="426"/>
      <c r="E201" s="426"/>
      <c r="F201" s="309"/>
      <c r="G201" s="535"/>
      <c r="H201" s="536"/>
      <c r="I201" s="537"/>
    </row>
    <row r="202" spans="2:9" ht="15">
      <c r="B202" s="511" t="s">
        <v>498</v>
      </c>
      <c r="C202" s="512"/>
      <c r="D202" s="517"/>
      <c r="E202" s="517"/>
      <c r="F202" s="305"/>
      <c r="G202" s="535"/>
      <c r="H202" s="536"/>
      <c r="I202" s="537"/>
    </row>
    <row r="203" spans="2:9" ht="21">
      <c r="B203" s="518" t="s">
        <v>587</v>
      </c>
      <c r="C203" s="541"/>
      <c r="D203" s="542"/>
      <c r="E203" s="542"/>
      <c r="F203" s="414"/>
      <c r="G203" s="538"/>
      <c r="H203" s="539"/>
      <c r="I203" s="540"/>
    </row>
    <row r="206" spans="2:9" ht="15">
      <c r="B206" s="520" t="s">
        <v>586</v>
      </c>
      <c r="C206" s="521"/>
      <c r="D206" s="521"/>
      <c r="E206" s="521"/>
      <c r="F206" s="521"/>
      <c r="G206" s="521"/>
      <c r="H206" s="521"/>
      <c r="I206" s="522"/>
    </row>
    <row r="209" spans="2:9" ht="15">
      <c r="B209" s="249"/>
      <c r="C209" s="249"/>
      <c r="D209" s="526" t="s">
        <v>532</v>
      </c>
      <c r="E209" s="527"/>
      <c r="F209" s="303" t="s">
        <v>462</v>
      </c>
      <c r="G209" s="526" t="s">
        <v>533</v>
      </c>
      <c r="H209" s="527"/>
      <c r="I209" s="304" t="s">
        <v>462</v>
      </c>
    </row>
    <row r="210" spans="2:9" ht="15">
      <c r="B210" s="513" t="s">
        <v>487</v>
      </c>
      <c r="C210" s="514"/>
      <c r="D210" s="517" t="s">
        <v>6</v>
      </c>
      <c r="E210" s="517"/>
      <c r="F210" s="305"/>
      <c r="G210" s="528" t="s">
        <v>534</v>
      </c>
      <c r="H210" s="529"/>
      <c r="I210" s="308"/>
    </row>
    <row r="211" spans="2:9" ht="15">
      <c r="B211" s="509" t="s">
        <v>488</v>
      </c>
      <c r="C211" s="510"/>
      <c r="D211" s="426"/>
      <c r="E211" s="426"/>
      <c r="F211" s="309"/>
      <c r="G211" s="530" t="s">
        <v>535</v>
      </c>
      <c r="H211" s="531"/>
      <c r="I211" s="281"/>
    </row>
    <row r="212" spans="2:9" ht="15">
      <c r="B212" s="511" t="s">
        <v>489</v>
      </c>
      <c r="C212" s="512"/>
      <c r="D212" s="517"/>
      <c r="E212" s="517"/>
      <c r="F212" s="305"/>
      <c r="G212" s="528" t="s">
        <v>536</v>
      </c>
      <c r="H212" s="529"/>
      <c r="I212" s="308"/>
    </row>
    <row r="213" spans="2:9" ht="15">
      <c r="B213" s="509" t="s">
        <v>490</v>
      </c>
      <c r="C213" s="510"/>
      <c r="D213" s="426"/>
      <c r="E213" s="426"/>
      <c r="F213" s="309"/>
      <c r="G213" s="530" t="s">
        <v>537</v>
      </c>
      <c r="H213" s="531"/>
      <c r="I213" s="281"/>
    </row>
    <row r="214" spans="2:9" ht="15">
      <c r="B214" s="511" t="s">
        <v>491</v>
      </c>
      <c r="C214" s="512"/>
      <c r="D214" s="517"/>
      <c r="E214" s="517"/>
      <c r="F214" s="305"/>
      <c r="G214" s="528" t="s">
        <v>512</v>
      </c>
      <c r="H214" s="529"/>
      <c r="I214" s="308"/>
    </row>
    <row r="215" spans="2:9" ht="15">
      <c r="B215" s="509" t="s">
        <v>492</v>
      </c>
      <c r="C215" s="510"/>
      <c r="D215" s="426"/>
      <c r="E215" s="426"/>
      <c r="F215" s="309"/>
      <c r="G215" s="530" t="s">
        <v>538</v>
      </c>
      <c r="H215" s="531"/>
      <c r="I215" s="281"/>
    </row>
    <row r="216" spans="2:9" ht="15">
      <c r="B216" s="511" t="s">
        <v>493</v>
      </c>
      <c r="C216" s="512"/>
      <c r="D216" s="517"/>
      <c r="E216" s="517"/>
      <c r="F216" s="305"/>
      <c r="G216" s="532" t="s">
        <v>476</v>
      </c>
      <c r="H216" s="543"/>
      <c r="I216" s="544"/>
    </row>
    <row r="217" spans="2:9" ht="15">
      <c r="B217" s="509" t="s">
        <v>494</v>
      </c>
      <c r="C217" s="510"/>
      <c r="D217" s="426"/>
      <c r="E217" s="426"/>
      <c r="F217" s="309"/>
      <c r="G217" s="545"/>
      <c r="H217" s="546"/>
      <c r="I217" s="547"/>
    </row>
    <row r="218" spans="2:9" ht="15">
      <c r="B218" s="511" t="s">
        <v>495</v>
      </c>
      <c r="C218" s="512"/>
      <c r="D218" s="517"/>
      <c r="E218" s="517"/>
      <c r="F218" s="305"/>
      <c r="G218" s="545"/>
      <c r="H218" s="546"/>
      <c r="I218" s="547"/>
    </row>
    <row r="219" spans="2:9" ht="15">
      <c r="B219" s="509" t="s">
        <v>496</v>
      </c>
      <c r="C219" s="510"/>
      <c r="D219" s="426"/>
      <c r="E219" s="426"/>
      <c r="F219" s="309"/>
      <c r="G219" s="548"/>
      <c r="H219" s="549"/>
      <c r="I219" s="550"/>
    </row>
    <row r="220" spans="2:9" ht="15">
      <c r="B220" s="511" t="s">
        <v>497</v>
      </c>
      <c r="C220" s="512"/>
      <c r="D220" s="517"/>
      <c r="E220" s="517"/>
      <c r="F220" s="305"/>
      <c r="G220" s="532" t="s">
        <v>518</v>
      </c>
      <c r="H220" s="533"/>
      <c r="I220" s="534"/>
    </row>
    <row r="221" spans="2:9" ht="15">
      <c r="B221" s="509" t="s">
        <v>471</v>
      </c>
      <c r="C221" s="510"/>
      <c r="D221" s="426"/>
      <c r="E221" s="426"/>
      <c r="F221" s="309"/>
      <c r="G221" s="535"/>
      <c r="H221" s="536"/>
      <c r="I221" s="537"/>
    </row>
    <row r="222" spans="2:9" ht="15">
      <c r="B222" s="511" t="s">
        <v>498</v>
      </c>
      <c r="C222" s="512"/>
      <c r="D222" s="517"/>
      <c r="E222" s="517"/>
      <c r="F222" s="305"/>
      <c r="G222" s="535"/>
      <c r="H222" s="536"/>
      <c r="I222" s="537"/>
    </row>
    <row r="223" spans="2:9" ht="21">
      <c r="B223" s="518" t="s">
        <v>587</v>
      </c>
      <c r="C223" s="541"/>
      <c r="D223" s="542"/>
      <c r="E223" s="542"/>
      <c r="F223" s="414"/>
      <c r="G223" s="538"/>
      <c r="H223" s="539"/>
      <c r="I223" s="540"/>
    </row>
    <row r="225" spans="2:9" ht="15">
      <c r="B225" s="249"/>
      <c r="C225" s="249"/>
      <c r="D225" s="526" t="s">
        <v>539</v>
      </c>
      <c r="E225" s="527"/>
      <c r="F225" s="303" t="s">
        <v>462</v>
      </c>
      <c r="G225" s="526" t="s">
        <v>540</v>
      </c>
      <c r="H225" s="527"/>
      <c r="I225" s="304" t="s">
        <v>462</v>
      </c>
    </row>
    <row r="226" spans="2:9" ht="15">
      <c r="B226" s="513" t="s">
        <v>487</v>
      </c>
      <c r="C226" s="514"/>
      <c r="D226" s="517" t="s">
        <v>6</v>
      </c>
      <c r="E226" s="517"/>
      <c r="F226" s="305"/>
      <c r="G226" s="528" t="s">
        <v>534</v>
      </c>
      <c r="H226" s="529"/>
      <c r="I226" s="308"/>
    </row>
    <row r="227" spans="2:9" ht="15">
      <c r="B227" s="509" t="s">
        <v>488</v>
      </c>
      <c r="C227" s="510"/>
      <c r="D227" s="426"/>
      <c r="E227" s="426"/>
      <c r="F227" s="309"/>
      <c r="G227" s="530" t="s">
        <v>535</v>
      </c>
      <c r="H227" s="531"/>
      <c r="I227" s="281"/>
    </row>
    <row r="228" spans="2:9" ht="15">
      <c r="B228" s="511" t="s">
        <v>489</v>
      </c>
      <c r="C228" s="512"/>
      <c r="D228" s="517"/>
      <c r="E228" s="517"/>
      <c r="F228" s="305"/>
      <c r="G228" s="528" t="s">
        <v>536</v>
      </c>
      <c r="H228" s="529"/>
      <c r="I228" s="308"/>
    </row>
    <row r="229" spans="2:9" ht="15">
      <c r="B229" s="509" t="s">
        <v>490</v>
      </c>
      <c r="C229" s="510"/>
      <c r="D229" s="426"/>
      <c r="E229" s="426"/>
      <c r="F229" s="309"/>
      <c r="G229" s="530" t="s">
        <v>537</v>
      </c>
      <c r="H229" s="531"/>
      <c r="I229" s="281"/>
    </row>
    <row r="230" spans="2:9" ht="15">
      <c r="B230" s="511" t="s">
        <v>491</v>
      </c>
      <c r="C230" s="512"/>
      <c r="D230" s="517"/>
      <c r="E230" s="517"/>
      <c r="F230" s="305"/>
      <c r="G230" s="528" t="s">
        <v>512</v>
      </c>
      <c r="H230" s="529"/>
      <c r="I230" s="308"/>
    </row>
    <row r="231" spans="2:9" ht="15">
      <c r="B231" s="509" t="s">
        <v>492</v>
      </c>
      <c r="C231" s="510"/>
      <c r="D231" s="426"/>
      <c r="E231" s="426"/>
      <c r="F231" s="309"/>
      <c r="G231" s="530" t="s">
        <v>538</v>
      </c>
      <c r="H231" s="531"/>
      <c r="I231" s="281"/>
    </row>
    <row r="232" spans="2:9" ht="15">
      <c r="B232" s="511" t="s">
        <v>493</v>
      </c>
      <c r="C232" s="512"/>
      <c r="D232" s="517"/>
      <c r="E232" s="517"/>
      <c r="F232" s="305"/>
      <c r="G232" s="532" t="s">
        <v>476</v>
      </c>
      <c r="H232" s="543"/>
      <c r="I232" s="544"/>
    </row>
    <row r="233" spans="2:9" ht="15">
      <c r="B233" s="509" t="s">
        <v>494</v>
      </c>
      <c r="C233" s="510"/>
      <c r="D233" s="426"/>
      <c r="E233" s="426"/>
      <c r="F233" s="309"/>
      <c r="G233" s="545"/>
      <c r="H233" s="546"/>
      <c r="I233" s="547"/>
    </row>
    <row r="234" spans="2:9" ht="15">
      <c r="B234" s="511" t="s">
        <v>495</v>
      </c>
      <c r="C234" s="512"/>
      <c r="D234" s="517"/>
      <c r="E234" s="517"/>
      <c r="F234" s="305"/>
      <c r="G234" s="545"/>
      <c r="H234" s="546"/>
      <c r="I234" s="547"/>
    </row>
    <row r="235" spans="2:9" ht="15">
      <c r="B235" s="509" t="s">
        <v>496</v>
      </c>
      <c r="C235" s="510"/>
      <c r="D235" s="426"/>
      <c r="E235" s="426"/>
      <c r="F235" s="309"/>
      <c r="G235" s="548"/>
      <c r="H235" s="549"/>
      <c r="I235" s="550"/>
    </row>
    <row r="236" spans="2:9" ht="15">
      <c r="B236" s="511" t="s">
        <v>497</v>
      </c>
      <c r="C236" s="512"/>
      <c r="D236" s="517"/>
      <c r="E236" s="517"/>
      <c r="F236" s="305"/>
      <c r="G236" s="532" t="s">
        <v>518</v>
      </c>
      <c r="H236" s="533"/>
      <c r="I236" s="534"/>
    </row>
    <row r="237" spans="2:9" ht="15">
      <c r="B237" s="509" t="s">
        <v>471</v>
      </c>
      <c r="C237" s="510"/>
      <c r="D237" s="426"/>
      <c r="E237" s="426"/>
      <c r="F237" s="309"/>
      <c r="G237" s="535"/>
      <c r="H237" s="536"/>
      <c r="I237" s="537"/>
    </row>
    <row r="238" spans="2:9" ht="15">
      <c r="B238" s="511" t="s">
        <v>498</v>
      </c>
      <c r="C238" s="512"/>
      <c r="D238" s="517"/>
      <c r="E238" s="517"/>
      <c r="F238" s="305"/>
      <c r="G238" s="535"/>
      <c r="H238" s="536"/>
      <c r="I238" s="537"/>
    </row>
    <row r="239" spans="2:9" ht="21">
      <c r="B239" s="518" t="s">
        <v>587</v>
      </c>
      <c r="C239" s="541"/>
      <c r="D239" s="542"/>
      <c r="E239" s="542"/>
      <c r="F239" s="414"/>
      <c r="G239" s="538"/>
      <c r="H239" s="539"/>
      <c r="I239" s="540"/>
    </row>
    <row r="241" spans="2:9" ht="15">
      <c r="B241" s="315" t="s">
        <v>518</v>
      </c>
      <c r="C241" s="316"/>
      <c r="D241" s="317"/>
      <c r="E241" s="317"/>
      <c r="F241" s="317"/>
      <c r="G241" s="317"/>
      <c r="H241" s="317"/>
      <c r="I241" s="318"/>
    </row>
    <row r="242" spans="2:9" ht="15">
      <c r="B242" s="264"/>
      <c r="C242" s="267"/>
      <c r="D242" s="267"/>
      <c r="E242" s="267"/>
      <c r="F242" s="267"/>
      <c r="G242" s="267"/>
      <c r="H242" s="267"/>
      <c r="I242" s="268"/>
    </row>
    <row r="243" spans="2:9" ht="15">
      <c r="B243" s="266"/>
      <c r="C243" s="267"/>
      <c r="D243" s="267"/>
      <c r="E243" s="267"/>
      <c r="F243" s="267"/>
      <c r="G243" s="267"/>
      <c r="H243" s="267"/>
      <c r="I243" s="268"/>
    </row>
    <row r="244" spans="2:9" ht="15">
      <c r="B244" s="266"/>
      <c r="C244" s="267"/>
      <c r="D244" s="267"/>
      <c r="E244" s="267"/>
      <c r="F244" s="267"/>
      <c r="G244" s="267"/>
      <c r="H244" s="267"/>
      <c r="I244" s="268"/>
    </row>
    <row r="245" spans="2:9" ht="15">
      <c r="B245" s="319"/>
      <c r="C245" s="320"/>
      <c r="D245" s="320"/>
      <c r="E245" s="320"/>
      <c r="F245" s="320"/>
      <c r="G245" s="320"/>
      <c r="H245" s="320"/>
      <c r="I245" s="321"/>
    </row>
    <row r="246" ht="15.75" thickBot="1"/>
    <row r="247" spans="2:9" ht="15">
      <c r="B247" s="551" t="s">
        <v>541</v>
      </c>
      <c r="C247" s="552"/>
      <c r="D247" s="552"/>
      <c r="E247" s="552"/>
      <c r="F247" s="552"/>
      <c r="G247" s="552"/>
      <c r="H247" s="552"/>
      <c r="I247" s="553"/>
    </row>
    <row r="248" spans="2:9" ht="15.75" thickBot="1">
      <c r="B248" s="554" t="s">
        <v>542</v>
      </c>
      <c r="C248" s="555"/>
      <c r="D248" s="555"/>
      <c r="E248" s="555"/>
      <c r="F248" s="555"/>
      <c r="G248" s="555"/>
      <c r="H248" s="555"/>
      <c r="I248" s="556"/>
    </row>
    <row r="249" spans="2:9" ht="15.75" thickBot="1">
      <c r="B249" s="322"/>
      <c r="C249" s="322"/>
      <c r="D249" s="322"/>
      <c r="E249" s="322"/>
      <c r="F249" s="322"/>
      <c r="G249" s="322"/>
      <c r="H249" s="322"/>
      <c r="I249" s="322"/>
    </row>
    <row r="250" spans="2:9" ht="15">
      <c r="B250" s="237"/>
      <c r="C250" s="238"/>
      <c r="D250" s="238"/>
      <c r="E250" s="238"/>
      <c r="F250" s="238"/>
      <c r="G250" s="238"/>
      <c r="H250" s="238"/>
      <c r="I250" s="247"/>
    </row>
    <row r="251" spans="2:9" ht="15">
      <c r="B251" s="459" t="s">
        <v>543</v>
      </c>
      <c r="C251" s="460"/>
      <c r="D251" s="460"/>
      <c r="E251" s="460"/>
      <c r="F251" s="460"/>
      <c r="G251" s="460" t="s">
        <v>544</v>
      </c>
      <c r="H251" s="460"/>
      <c r="I251" s="453"/>
    </row>
    <row r="252" spans="2:9" ht="15">
      <c r="B252" s="248"/>
      <c r="C252" s="249"/>
      <c r="D252" s="249"/>
      <c r="E252" s="249"/>
      <c r="F252" s="249"/>
      <c r="G252" s="249"/>
      <c r="H252" s="249"/>
      <c r="I252" s="250"/>
    </row>
    <row r="253" spans="2:9" ht="15">
      <c r="B253" s="459" t="s">
        <v>545</v>
      </c>
      <c r="C253" s="460"/>
      <c r="D253" s="460"/>
      <c r="E253" s="460"/>
      <c r="F253" s="460"/>
      <c r="G253" s="460"/>
      <c r="H253" s="460"/>
      <c r="I253" s="453"/>
    </row>
    <row r="254" spans="2:9" ht="15">
      <c r="B254" s="248"/>
      <c r="C254" s="249"/>
      <c r="D254" s="249"/>
      <c r="E254" s="249"/>
      <c r="F254" s="249"/>
      <c r="G254" s="249"/>
      <c r="H254" s="249"/>
      <c r="I254" s="250"/>
    </row>
    <row r="255" spans="2:9" ht="15.75">
      <c r="B255" s="557" t="s">
        <v>546</v>
      </c>
      <c r="C255" s="558"/>
      <c r="D255" s="558"/>
      <c r="E255" s="558"/>
      <c r="F255" s="558" t="s">
        <v>547</v>
      </c>
      <c r="G255" s="558"/>
      <c r="H255" s="558"/>
      <c r="I255" s="561"/>
    </row>
    <row r="256" spans="2:9" ht="15">
      <c r="B256" s="559" t="s">
        <v>548</v>
      </c>
      <c r="C256" s="560"/>
      <c r="D256" s="560"/>
      <c r="E256" s="560"/>
      <c r="F256" s="560" t="s">
        <v>548</v>
      </c>
      <c r="G256" s="560"/>
      <c r="H256" s="560"/>
      <c r="I256" s="562"/>
    </row>
    <row r="257" spans="2:9" ht="15">
      <c r="B257" s="248"/>
      <c r="C257" s="249"/>
      <c r="D257" s="249"/>
      <c r="E257" s="249"/>
      <c r="F257" s="249"/>
      <c r="G257" s="249"/>
      <c r="H257" s="249"/>
      <c r="I257" s="250"/>
    </row>
    <row r="258" spans="2:9" ht="15">
      <c r="B258" s="248"/>
      <c r="C258" s="249"/>
      <c r="D258" s="249"/>
      <c r="E258" s="249"/>
      <c r="F258" s="249"/>
      <c r="G258" s="249"/>
      <c r="H258" s="249"/>
      <c r="I258" s="250"/>
    </row>
    <row r="259" spans="2:9" ht="15">
      <c r="B259" s="248"/>
      <c r="C259" s="249"/>
      <c r="D259" s="249"/>
      <c r="E259" s="249"/>
      <c r="F259" s="249"/>
      <c r="G259" s="249"/>
      <c r="H259" s="249"/>
      <c r="I259" s="250"/>
    </row>
    <row r="260" spans="2:9" ht="15">
      <c r="B260" s="248"/>
      <c r="C260" s="249"/>
      <c r="D260" s="249"/>
      <c r="E260" s="249"/>
      <c r="F260" s="249"/>
      <c r="G260" s="249"/>
      <c r="H260" s="249"/>
      <c r="I260" s="250"/>
    </row>
    <row r="261" spans="2:9" ht="15.75" thickBot="1">
      <c r="B261" s="244"/>
      <c r="C261" s="245"/>
      <c r="D261" s="245"/>
      <c r="E261" s="245"/>
      <c r="F261" s="245"/>
      <c r="G261" s="245"/>
      <c r="H261" s="245"/>
      <c r="I261" s="246"/>
    </row>
  </sheetData>
  <sheetProtection/>
  <mergeCells count="424">
    <mergeCell ref="B253:I253"/>
    <mergeCell ref="B255:E255"/>
    <mergeCell ref="B256:E256"/>
    <mergeCell ref="F255:I255"/>
    <mergeCell ref="F256:I256"/>
    <mergeCell ref="B247:I247"/>
    <mergeCell ref="B248:I248"/>
    <mergeCell ref="B251:F251"/>
    <mergeCell ref="G251:I251"/>
    <mergeCell ref="B236:C236"/>
    <mergeCell ref="D236:E236"/>
    <mergeCell ref="G236:I239"/>
    <mergeCell ref="B237:C237"/>
    <mergeCell ref="D237:E237"/>
    <mergeCell ref="B238:C238"/>
    <mergeCell ref="D238:E238"/>
    <mergeCell ref="B239:F239"/>
    <mergeCell ref="B232:C232"/>
    <mergeCell ref="D232:E232"/>
    <mergeCell ref="G232:I235"/>
    <mergeCell ref="B233:C233"/>
    <mergeCell ref="D233:E233"/>
    <mergeCell ref="B234:C234"/>
    <mergeCell ref="B235:C235"/>
    <mergeCell ref="D235:E235"/>
    <mergeCell ref="D234:E234"/>
    <mergeCell ref="B229:C229"/>
    <mergeCell ref="D229:E229"/>
    <mergeCell ref="G229:H229"/>
    <mergeCell ref="B230:C230"/>
    <mergeCell ref="D230:E230"/>
    <mergeCell ref="G230:H230"/>
    <mergeCell ref="B231:C231"/>
    <mergeCell ref="D231:E231"/>
    <mergeCell ref="G231:H231"/>
    <mergeCell ref="B217:C217"/>
    <mergeCell ref="D221:E221"/>
    <mergeCell ref="B222:C222"/>
    <mergeCell ref="D217:E217"/>
    <mergeCell ref="B219:C219"/>
    <mergeCell ref="D219:E219"/>
    <mergeCell ref="D225:E225"/>
    <mergeCell ref="G225:H225"/>
    <mergeCell ref="B218:C218"/>
    <mergeCell ref="D218:E218"/>
    <mergeCell ref="D226:E226"/>
    <mergeCell ref="G226:H226"/>
    <mergeCell ref="B220:C220"/>
    <mergeCell ref="B223:F223"/>
    <mergeCell ref="B215:C215"/>
    <mergeCell ref="D215:E215"/>
    <mergeCell ref="G215:H215"/>
    <mergeCell ref="B216:C216"/>
    <mergeCell ref="D216:E216"/>
    <mergeCell ref="G216:I219"/>
    <mergeCell ref="B228:C228"/>
    <mergeCell ref="D228:E228"/>
    <mergeCell ref="G228:H228"/>
    <mergeCell ref="G227:H227"/>
    <mergeCell ref="B214:C214"/>
    <mergeCell ref="D214:E214"/>
    <mergeCell ref="G214:H214"/>
    <mergeCell ref="B227:C227"/>
    <mergeCell ref="D227:E227"/>
    <mergeCell ref="D220:E220"/>
    <mergeCell ref="G220:I223"/>
    <mergeCell ref="B221:C221"/>
    <mergeCell ref="D222:E222"/>
    <mergeCell ref="B226:C226"/>
    <mergeCell ref="B212:C212"/>
    <mergeCell ref="D212:E212"/>
    <mergeCell ref="G212:H212"/>
    <mergeCell ref="B213:C213"/>
    <mergeCell ref="D213:E213"/>
    <mergeCell ref="G213:H213"/>
    <mergeCell ref="B210:C210"/>
    <mergeCell ref="D210:E210"/>
    <mergeCell ref="G210:H210"/>
    <mergeCell ref="B211:C211"/>
    <mergeCell ref="D211:E211"/>
    <mergeCell ref="G211:H211"/>
    <mergeCell ref="B203:F203"/>
    <mergeCell ref="B206:I206"/>
    <mergeCell ref="D209:E209"/>
    <mergeCell ref="G209:H209"/>
    <mergeCell ref="B199:C199"/>
    <mergeCell ref="D199:E199"/>
    <mergeCell ref="G199:H199"/>
    <mergeCell ref="B200:C200"/>
    <mergeCell ref="D200:E200"/>
    <mergeCell ref="G200:I203"/>
    <mergeCell ref="B201:C201"/>
    <mergeCell ref="D201:E201"/>
    <mergeCell ref="B202:C202"/>
    <mergeCell ref="D202:E202"/>
    <mergeCell ref="B197:C197"/>
    <mergeCell ref="D197:E197"/>
    <mergeCell ref="G197:H197"/>
    <mergeCell ref="B198:C198"/>
    <mergeCell ref="D198:E198"/>
    <mergeCell ref="G198:H198"/>
    <mergeCell ref="B195:C195"/>
    <mergeCell ref="D195:E195"/>
    <mergeCell ref="G195:H195"/>
    <mergeCell ref="B196:C196"/>
    <mergeCell ref="D196:E196"/>
    <mergeCell ref="G196:H196"/>
    <mergeCell ref="B193:C193"/>
    <mergeCell ref="D193:E193"/>
    <mergeCell ref="G193:H193"/>
    <mergeCell ref="B194:C194"/>
    <mergeCell ref="D194:E194"/>
    <mergeCell ref="G194:H194"/>
    <mergeCell ref="B192:C192"/>
    <mergeCell ref="D192:E192"/>
    <mergeCell ref="G192:H192"/>
    <mergeCell ref="B191:C191"/>
    <mergeCell ref="D191:E191"/>
    <mergeCell ref="G191:H191"/>
    <mergeCell ref="G189:H189"/>
    <mergeCell ref="B190:C190"/>
    <mergeCell ref="D190:E190"/>
    <mergeCell ref="G190:H190"/>
    <mergeCell ref="D189:E189"/>
    <mergeCell ref="B184:C184"/>
    <mergeCell ref="D184:E184"/>
    <mergeCell ref="G184:I187"/>
    <mergeCell ref="B185:C185"/>
    <mergeCell ref="D185:E185"/>
    <mergeCell ref="B186:C186"/>
    <mergeCell ref="D186:E186"/>
    <mergeCell ref="B187:F187"/>
    <mergeCell ref="B182:C182"/>
    <mergeCell ref="D182:E182"/>
    <mergeCell ref="G182:H182"/>
    <mergeCell ref="B183:C183"/>
    <mergeCell ref="D183:E183"/>
    <mergeCell ref="G183:H183"/>
    <mergeCell ref="B180:C180"/>
    <mergeCell ref="D180:E180"/>
    <mergeCell ref="G180:H180"/>
    <mergeCell ref="B181:C181"/>
    <mergeCell ref="D181:E181"/>
    <mergeCell ref="G181:H181"/>
    <mergeCell ref="B178:C178"/>
    <mergeCell ref="D178:E178"/>
    <mergeCell ref="G178:H178"/>
    <mergeCell ref="B179:C179"/>
    <mergeCell ref="D179:E179"/>
    <mergeCell ref="G179:H179"/>
    <mergeCell ref="B176:C176"/>
    <mergeCell ref="D176:E176"/>
    <mergeCell ref="G176:H176"/>
    <mergeCell ref="B177:C177"/>
    <mergeCell ref="D177:E177"/>
    <mergeCell ref="G177:H177"/>
    <mergeCell ref="B174:C174"/>
    <mergeCell ref="D174:E174"/>
    <mergeCell ref="G174:H174"/>
    <mergeCell ref="B175:C175"/>
    <mergeCell ref="D175:E175"/>
    <mergeCell ref="G175:H175"/>
    <mergeCell ref="G167:H167"/>
    <mergeCell ref="G168:I171"/>
    <mergeCell ref="B171:F171"/>
    <mergeCell ref="D173:E173"/>
    <mergeCell ref="G173:H173"/>
    <mergeCell ref="B170:C170"/>
    <mergeCell ref="D170:E170"/>
    <mergeCell ref="B167:C167"/>
    <mergeCell ref="D167:E167"/>
    <mergeCell ref="B168:C168"/>
    <mergeCell ref="G159:H159"/>
    <mergeCell ref="G160:H160"/>
    <mergeCell ref="G161:H161"/>
    <mergeCell ref="G162:H162"/>
    <mergeCell ref="G163:H163"/>
    <mergeCell ref="G166:H166"/>
    <mergeCell ref="G164:H164"/>
    <mergeCell ref="G165:H165"/>
    <mergeCell ref="B163:C163"/>
    <mergeCell ref="D163:E163"/>
    <mergeCell ref="D168:E168"/>
    <mergeCell ref="B169:C169"/>
    <mergeCell ref="D169:E169"/>
    <mergeCell ref="B165:C165"/>
    <mergeCell ref="D165:E165"/>
    <mergeCell ref="B166:C166"/>
    <mergeCell ref="D166:E166"/>
    <mergeCell ref="B164:C164"/>
    <mergeCell ref="G157:H157"/>
    <mergeCell ref="D164:E164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G158:H158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2:I152"/>
    <mergeCell ref="B144:C144"/>
    <mergeCell ref="D144:E144"/>
    <mergeCell ref="B158:C158"/>
    <mergeCell ref="D158:E158"/>
    <mergeCell ref="D157:E157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D132:E132"/>
    <mergeCell ref="B139:C139"/>
    <mergeCell ref="D139:E139"/>
    <mergeCell ref="B133:C133"/>
    <mergeCell ref="D133:E133"/>
    <mergeCell ref="D135:E135"/>
    <mergeCell ref="B137:C137"/>
    <mergeCell ref="D137:E137"/>
    <mergeCell ref="B138:C138"/>
    <mergeCell ref="D138:E138"/>
    <mergeCell ref="B128:C128"/>
    <mergeCell ref="D128:E128"/>
    <mergeCell ref="G135:H135"/>
    <mergeCell ref="B136:C136"/>
    <mergeCell ref="D136:E136"/>
    <mergeCell ref="B130:C130"/>
    <mergeCell ref="D130:E130"/>
    <mergeCell ref="B131:C131"/>
    <mergeCell ref="D131:E131"/>
    <mergeCell ref="B132:C132"/>
    <mergeCell ref="B129:C129"/>
    <mergeCell ref="D129:E129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3:C123"/>
    <mergeCell ref="D123:E123"/>
    <mergeCell ref="B117:C117"/>
    <mergeCell ref="D117:E117"/>
    <mergeCell ref="D119:E119"/>
    <mergeCell ref="B121:C121"/>
    <mergeCell ref="D121:E121"/>
    <mergeCell ref="B122:C122"/>
    <mergeCell ref="D122:E122"/>
    <mergeCell ref="G119:H119"/>
    <mergeCell ref="B120:C120"/>
    <mergeCell ref="D120:E120"/>
    <mergeCell ref="B114:C114"/>
    <mergeCell ref="D114:E114"/>
    <mergeCell ref="B115:C115"/>
    <mergeCell ref="D115:E115"/>
    <mergeCell ref="B116:C116"/>
    <mergeCell ref="D116:E116"/>
    <mergeCell ref="D110:E110"/>
    <mergeCell ref="B111:C111"/>
    <mergeCell ref="D111:E111"/>
    <mergeCell ref="B112:C112"/>
    <mergeCell ref="D112:E112"/>
    <mergeCell ref="D105:E105"/>
    <mergeCell ref="B106:C106"/>
    <mergeCell ref="D106:E106"/>
    <mergeCell ref="B113:C113"/>
    <mergeCell ref="D113:E113"/>
    <mergeCell ref="B108:C108"/>
    <mergeCell ref="D108:E108"/>
    <mergeCell ref="B109:C109"/>
    <mergeCell ref="D109:E109"/>
    <mergeCell ref="B110:C110"/>
    <mergeCell ref="B107:C107"/>
    <mergeCell ref="D107:E107"/>
    <mergeCell ref="B98:C98"/>
    <mergeCell ref="D98:E98"/>
    <mergeCell ref="B100:I100"/>
    <mergeCell ref="D103:E103"/>
    <mergeCell ref="G103:H103"/>
    <mergeCell ref="B104:C104"/>
    <mergeCell ref="D104:E104"/>
    <mergeCell ref="B105:C105"/>
    <mergeCell ref="B95:C95"/>
    <mergeCell ref="D95:E95"/>
    <mergeCell ref="B96:C96"/>
    <mergeCell ref="D96:E96"/>
    <mergeCell ref="B90:C90"/>
    <mergeCell ref="D90:E90"/>
    <mergeCell ref="B97:C97"/>
    <mergeCell ref="D97:E97"/>
    <mergeCell ref="B92:C92"/>
    <mergeCell ref="D92:E92"/>
    <mergeCell ref="B93:C93"/>
    <mergeCell ref="D93:E93"/>
    <mergeCell ref="B94:C94"/>
    <mergeCell ref="D94:E94"/>
    <mergeCell ref="B91:C91"/>
    <mergeCell ref="D91:E91"/>
    <mergeCell ref="B86:C86"/>
    <mergeCell ref="D86:E86"/>
    <mergeCell ref="B87:C87"/>
    <mergeCell ref="D87:E87"/>
    <mergeCell ref="B88:C88"/>
    <mergeCell ref="D88:E88"/>
    <mergeCell ref="B89:C89"/>
    <mergeCell ref="D89:E89"/>
    <mergeCell ref="D84:E84"/>
    <mergeCell ref="G84:H84"/>
    <mergeCell ref="B85:C85"/>
    <mergeCell ref="D85:E85"/>
    <mergeCell ref="B82:C82"/>
    <mergeCell ref="D78:E78"/>
    <mergeCell ref="D79:E79"/>
    <mergeCell ref="D69:E69"/>
    <mergeCell ref="D70:E70"/>
    <mergeCell ref="D71:E71"/>
    <mergeCell ref="D72:E72"/>
    <mergeCell ref="D76:E76"/>
    <mergeCell ref="D77:E77"/>
    <mergeCell ref="D73:E73"/>
    <mergeCell ref="B78:C78"/>
    <mergeCell ref="D80:E80"/>
    <mergeCell ref="D81:E81"/>
    <mergeCell ref="B81:C81"/>
    <mergeCell ref="B83:C83"/>
    <mergeCell ref="B74:C74"/>
    <mergeCell ref="D74:E74"/>
    <mergeCell ref="D75:E75"/>
    <mergeCell ref="B75:C75"/>
    <mergeCell ref="B76:C76"/>
    <mergeCell ref="B77:C77"/>
    <mergeCell ref="B80:C80"/>
    <mergeCell ref="B79:C79"/>
    <mergeCell ref="D82:E82"/>
    <mergeCell ref="B72:C72"/>
    <mergeCell ref="B73:C73"/>
    <mergeCell ref="B64:C64"/>
    <mergeCell ref="B65:C65"/>
    <mergeCell ref="B66:C66"/>
    <mergeCell ref="B69:C69"/>
    <mergeCell ref="B70:C70"/>
    <mergeCell ref="B71:C71"/>
    <mergeCell ref="D66:E66"/>
    <mergeCell ref="F66:G66"/>
    <mergeCell ref="G58:I59"/>
    <mergeCell ref="D62:E62"/>
    <mergeCell ref="H63:I63"/>
    <mergeCell ref="F62:G62"/>
    <mergeCell ref="F63:G63"/>
    <mergeCell ref="H62:I62"/>
    <mergeCell ref="B61:I61"/>
    <mergeCell ref="B62:C62"/>
    <mergeCell ref="E58:F58"/>
    <mergeCell ref="B63:C63"/>
    <mergeCell ref="D68:E68"/>
    <mergeCell ref="H64:I64"/>
    <mergeCell ref="H65:I65"/>
    <mergeCell ref="H66:I66"/>
    <mergeCell ref="D64:E64"/>
    <mergeCell ref="D65:E65"/>
    <mergeCell ref="F65:G65"/>
    <mergeCell ref="G68:H68"/>
    <mergeCell ref="F64:G64"/>
    <mergeCell ref="G57:I57"/>
    <mergeCell ref="D53:F53"/>
    <mergeCell ref="B59:F59"/>
    <mergeCell ref="G56:I56"/>
    <mergeCell ref="D56:F56"/>
    <mergeCell ref="C57:D57"/>
    <mergeCell ref="E57:F57"/>
    <mergeCell ref="D63:E63"/>
    <mergeCell ref="C58:D58"/>
    <mergeCell ref="G50:I50"/>
    <mergeCell ref="G51:I51"/>
    <mergeCell ref="G54:I54"/>
    <mergeCell ref="G55:I55"/>
    <mergeCell ref="E52:F52"/>
    <mergeCell ref="G52:I52"/>
    <mergeCell ref="G53:I53"/>
    <mergeCell ref="B54:B55"/>
    <mergeCell ref="C54:D54"/>
    <mergeCell ref="E54:F54"/>
    <mergeCell ref="C55:D55"/>
    <mergeCell ref="E55:F55"/>
    <mergeCell ref="B8:E12"/>
    <mergeCell ref="F8:I12"/>
    <mergeCell ref="D35:E35"/>
    <mergeCell ref="D36:E36"/>
    <mergeCell ref="G35:H35"/>
    <mergeCell ref="B2:D3"/>
    <mergeCell ref="E2:F2"/>
    <mergeCell ref="E3:F3"/>
    <mergeCell ref="B5:I6"/>
    <mergeCell ref="H2:I3"/>
    <mergeCell ref="B43:C43"/>
    <mergeCell ref="D38:E38"/>
    <mergeCell ref="D39:E39"/>
    <mergeCell ref="B51:B52"/>
    <mergeCell ref="C51:D51"/>
    <mergeCell ref="C52:D52"/>
    <mergeCell ref="E51:F51"/>
    <mergeCell ref="B44:C44"/>
    <mergeCell ref="B50:D50"/>
    <mergeCell ref="E50:F50"/>
    <mergeCell ref="D40:E40"/>
    <mergeCell ref="D34:E34"/>
    <mergeCell ref="B42:I42"/>
    <mergeCell ref="D37:E3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M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00390625" style="4" customWidth="1"/>
    <col min="2" max="2" width="19.28125" style="4" bestFit="1" customWidth="1"/>
    <col min="3" max="3" width="29.7109375" style="204" bestFit="1" customWidth="1"/>
    <col min="4" max="4" width="45.7109375" style="1" bestFit="1" customWidth="1"/>
    <col min="5" max="9" width="14.00390625" style="4" customWidth="1"/>
    <col min="10" max="10" width="15.00390625" style="4" bestFit="1" customWidth="1"/>
    <col min="11" max="11" width="13.28125" style="4" customWidth="1"/>
    <col min="12" max="12" width="24.28125" style="4" customWidth="1"/>
    <col min="13" max="13" width="33.00390625" style="4" customWidth="1"/>
    <col min="14" max="16384" width="11.421875" style="4" customWidth="1"/>
  </cols>
  <sheetData>
    <row r="1" ht="29.25" customHeight="1"/>
    <row r="2" ht="43.5" customHeight="1"/>
    <row r="3" spans="1:13" s="325" customFormat="1" ht="39.75" customHeight="1">
      <c r="A3" s="325" t="s">
        <v>1615</v>
      </c>
      <c r="B3" s="324" t="s">
        <v>588</v>
      </c>
      <c r="C3" s="326" t="s">
        <v>589</v>
      </c>
      <c r="D3" s="323" t="s">
        <v>590</v>
      </c>
      <c r="E3" s="324" t="s">
        <v>591</v>
      </c>
      <c r="F3" s="324" t="s">
        <v>592</v>
      </c>
      <c r="G3" s="324" t="s">
        <v>593</v>
      </c>
      <c r="H3" s="324" t="s">
        <v>594</v>
      </c>
      <c r="I3" s="324" t="s">
        <v>1612</v>
      </c>
      <c r="J3" s="324" t="s">
        <v>1613</v>
      </c>
      <c r="K3" s="324" t="s">
        <v>596</v>
      </c>
      <c r="L3" s="324" t="s">
        <v>1614</v>
      </c>
      <c r="M3" s="324" t="s">
        <v>595</v>
      </c>
    </row>
    <row r="4" spans="1:13" s="330" customFormat="1" ht="41.25" customHeight="1">
      <c r="A4" s="330">
        <v>317</v>
      </c>
      <c r="B4" s="327" t="s">
        <v>597</v>
      </c>
      <c r="C4" s="328" t="s">
        <v>598</v>
      </c>
      <c r="D4" s="329" t="s">
        <v>599</v>
      </c>
      <c r="E4" s="327" t="s">
        <v>600</v>
      </c>
      <c r="F4" s="327">
        <v>1989</v>
      </c>
      <c r="G4" s="327">
        <v>3</v>
      </c>
      <c r="H4" s="327">
        <v>75</v>
      </c>
      <c r="I4" s="327">
        <v>10</v>
      </c>
      <c r="J4" s="327"/>
      <c r="K4" s="327">
        <v>1</v>
      </c>
      <c r="L4" s="327"/>
      <c r="M4" s="327"/>
    </row>
    <row r="5" spans="1:13" s="334" customFormat="1" ht="41.25" customHeight="1">
      <c r="A5" s="334">
        <v>224</v>
      </c>
      <c r="B5" s="331" t="s">
        <v>597</v>
      </c>
      <c r="C5" s="332" t="s">
        <v>598</v>
      </c>
      <c r="D5" s="333" t="s">
        <v>601</v>
      </c>
      <c r="E5" s="331" t="s">
        <v>600</v>
      </c>
      <c r="F5" s="331">
        <v>2000</v>
      </c>
      <c r="G5" s="331">
        <v>6</v>
      </c>
      <c r="H5" s="331">
        <v>75</v>
      </c>
      <c r="I5" s="331">
        <v>10</v>
      </c>
      <c r="J5" s="331"/>
      <c r="K5" s="331">
        <v>1</v>
      </c>
      <c r="L5" s="331"/>
      <c r="M5" s="331"/>
    </row>
    <row r="6" spans="1:13" s="330" customFormat="1" ht="41.25" customHeight="1">
      <c r="A6" s="330">
        <v>145</v>
      </c>
      <c r="B6" s="327" t="s">
        <v>607</v>
      </c>
      <c r="C6" s="328" t="s">
        <v>1619</v>
      </c>
      <c r="D6" s="329" t="s">
        <v>1620</v>
      </c>
      <c r="E6" s="327" t="s">
        <v>606</v>
      </c>
      <c r="F6" s="327">
        <v>1995</v>
      </c>
      <c r="G6" s="327">
        <v>6</v>
      </c>
      <c r="H6" s="327">
        <v>75</v>
      </c>
      <c r="I6" s="327">
        <v>10</v>
      </c>
      <c r="J6" s="327"/>
      <c r="K6" s="327">
        <v>1</v>
      </c>
      <c r="L6" s="327"/>
      <c r="M6" s="327"/>
    </row>
    <row r="7" spans="1:13" s="334" customFormat="1" ht="41.25" customHeight="1">
      <c r="A7" s="334">
        <v>458</v>
      </c>
      <c r="B7" s="331" t="s">
        <v>597</v>
      </c>
      <c r="C7" s="332" t="s">
        <v>602</v>
      </c>
      <c r="D7" s="333" t="s">
        <v>603</v>
      </c>
      <c r="E7" s="331" t="s">
        <v>600</v>
      </c>
      <c r="F7" s="331">
        <v>1995</v>
      </c>
      <c r="G7" s="331">
        <v>1</v>
      </c>
      <c r="H7" s="331">
        <v>75</v>
      </c>
      <c r="I7" s="331">
        <v>10</v>
      </c>
      <c r="J7" s="331"/>
      <c r="K7" s="331">
        <v>2</v>
      </c>
      <c r="L7" s="331"/>
      <c r="M7" s="331"/>
    </row>
    <row r="8" spans="1:13" s="330" customFormat="1" ht="41.25" customHeight="1">
      <c r="A8" s="330">
        <v>420</v>
      </c>
      <c r="B8" s="327" t="s">
        <v>597</v>
      </c>
      <c r="C8" s="328" t="s">
        <v>602</v>
      </c>
      <c r="D8" s="329" t="s">
        <v>604</v>
      </c>
      <c r="E8" s="327" t="s">
        <v>600</v>
      </c>
      <c r="F8" s="327">
        <v>1995</v>
      </c>
      <c r="G8" s="327">
        <v>1</v>
      </c>
      <c r="H8" s="327">
        <v>75</v>
      </c>
      <c r="I8" s="327">
        <v>10</v>
      </c>
      <c r="J8" s="327"/>
      <c r="K8" s="327">
        <v>2</v>
      </c>
      <c r="L8" s="327"/>
      <c r="M8" s="327"/>
    </row>
    <row r="9" spans="1:13" s="334" customFormat="1" ht="41.25" customHeight="1">
      <c r="A9" s="334">
        <v>524</v>
      </c>
      <c r="B9" s="331" t="s">
        <v>597</v>
      </c>
      <c r="C9" s="332" t="s">
        <v>602</v>
      </c>
      <c r="D9" s="333" t="s">
        <v>605</v>
      </c>
      <c r="E9" s="331" t="s">
        <v>600</v>
      </c>
      <c r="F9" s="331">
        <v>1995</v>
      </c>
      <c r="G9" s="331">
        <v>1</v>
      </c>
      <c r="H9" s="331">
        <v>75</v>
      </c>
      <c r="I9" s="331">
        <v>10</v>
      </c>
      <c r="J9" s="331"/>
      <c r="K9" s="331">
        <v>2</v>
      </c>
      <c r="L9" s="331"/>
      <c r="M9" s="33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14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10.57421875" style="4" customWidth="1"/>
    <col min="2" max="2" width="14.8515625" style="4" customWidth="1"/>
    <col min="3" max="3" width="33.8515625" style="1" bestFit="1" customWidth="1"/>
    <col min="4" max="4" width="14.57421875" style="1" bestFit="1" customWidth="1"/>
    <col min="5" max="5" width="21.28125" style="1" bestFit="1" customWidth="1"/>
    <col min="6" max="6" width="22.00390625" style="1" bestFit="1" customWidth="1"/>
    <col min="7" max="7" width="9.140625" style="1" customWidth="1"/>
    <col min="8" max="8" width="32.421875" style="1" customWidth="1"/>
    <col min="9" max="16384" width="11.421875" style="1" customWidth="1"/>
  </cols>
  <sheetData>
    <row r="1" spans="1:7" s="15" customFormat="1" ht="22.5" customHeight="1" thickTop="1">
      <c r="A1" s="351" t="s">
        <v>617</v>
      </c>
      <c r="B1" s="351" t="s">
        <v>618</v>
      </c>
      <c r="C1" s="351" t="s">
        <v>619</v>
      </c>
      <c r="D1" s="351" t="s">
        <v>620</v>
      </c>
      <c r="E1" s="351" t="s">
        <v>621</v>
      </c>
      <c r="F1" s="351" t="s">
        <v>622</v>
      </c>
      <c r="G1" s="351" t="s">
        <v>623</v>
      </c>
    </row>
    <row r="2" spans="1:7" ht="12.75">
      <c r="A2" s="347">
        <v>40353</v>
      </c>
      <c r="B2" s="349" t="s">
        <v>624</v>
      </c>
      <c r="C2" s="349" t="s">
        <v>625</v>
      </c>
      <c r="D2" s="349" t="s">
        <v>626</v>
      </c>
      <c r="E2" s="349" t="s">
        <v>627</v>
      </c>
      <c r="F2" s="349" t="s">
        <v>628</v>
      </c>
      <c r="G2" s="349" t="s">
        <v>629</v>
      </c>
    </row>
    <row r="3" spans="1:7" ht="12.75">
      <c r="A3" s="347">
        <v>40353</v>
      </c>
      <c r="B3" s="349" t="s">
        <v>630</v>
      </c>
      <c r="C3" s="349" t="s">
        <v>631</v>
      </c>
      <c r="D3" s="349" t="s">
        <v>626</v>
      </c>
      <c r="E3" s="349" t="s">
        <v>632</v>
      </c>
      <c r="F3" s="349" t="s">
        <v>633</v>
      </c>
      <c r="G3" s="349" t="s">
        <v>634</v>
      </c>
    </row>
    <row r="4" spans="1:7" ht="12.75">
      <c r="A4" s="347">
        <v>40353</v>
      </c>
      <c r="B4" s="349" t="s">
        <v>635</v>
      </c>
      <c r="C4" s="349" t="s">
        <v>636</v>
      </c>
      <c r="D4" s="349" t="s">
        <v>626</v>
      </c>
      <c r="E4" s="349" t="s">
        <v>637</v>
      </c>
      <c r="F4" s="349" t="s">
        <v>633</v>
      </c>
      <c r="G4" s="349" t="s">
        <v>638</v>
      </c>
    </row>
    <row r="5" spans="1:7" ht="12.75">
      <c r="A5" s="347">
        <v>40353</v>
      </c>
      <c r="B5" s="349" t="s">
        <v>639</v>
      </c>
      <c r="C5" s="349" t="s">
        <v>640</v>
      </c>
      <c r="D5" s="349" t="s">
        <v>626</v>
      </c>
      <c r="E5" s="349" t="s">
        <v>641</v>
      </c>
      <c r="F5" s="349" t="s">
        <v>633</v>
      </c>
      <c r="G5" s="349" t="s">
        <v>642</v>
      </c>
    </row>
    <row r="6" spans="1:7" ht="12.75">
      <c r="A6" s="347">
        <v>40353</v>
      </c>
      <c r="B6" s="349" t="s">
        <v>643</v>
      </c>
      <c r="C6" s="349" t="s">
        <v>644</v>
      </c>
      <c r="D6" s="349" t="s">
        <v>626</v>
      </c>
      <c r="E6" s="349" t="s">
        <v>645</v>
      </c>
      <c r="F6" s="349" t="s">
        <v>646</v>
      </c>
      <c r="G6" s="349" t="s">
        <v>647</v>
      </c>
    </row>
    <row r="7" spans="1:7" ht="12.75">
      <c r="A7" s="347">
        <v>40353</v>
      </c>
      <c r="B7" s="349" t="s">
        <v>648</v>
      </c>
      <c r="C7" s="349" t="s">
        <v>649</v>
      </c>
      <c r="D7" s="349" t="s">
        <v>626</v>
      </c>
      <c r="E7" s="349" t="s">
        <v>645</v>
      </c>
      <c r="F7" s="349" t="s">
        <v>650</v>
      </c>
      <c r="G7" s="349" t="s">
        <v>651</v>
      </c>
    </row>
    <row r="8" spans="1:7" ht="12.75">
      <c r="A8" s="347">
        <v>40353</v>
      </c>
      <c r="B8" s="349" t="s">
        <v>652</v>
      </c>
      <c r="C8" s="349" t="s">
        <v>653</v>
      </c>
      <c r="D8" s="349" t="s">
        <v>626</v>
      </c>
      <c r="E8" s="349" t="s">
        <v>654</v>
      </c>
      <c r="F8" s="349" t="s">
        <v>655</v>
      </c>
      <c r="G8" s="349" t="s">
        <v>656</v>
      </c>
    </row>
    <row r="9" spans="1:7" ht="12.75">
      <c r="A9" s="347">
        <v>40353</v>
      </c>
      <c r="B9" s="349" t="s">
        <v>657</v>
      </c>
      <c r="C9" s="349" t="s">
        <v>658</v>
      </c>
      <c r="D9" s="349" t="s">
        <v>626</v>
      </c>
      <c r="E9" s="349" t="s">
        <v>659</v>
      </c>
      <c r="F9" s="349" t="s">
        <v>660</v>
      </c>
      <c r="G9" s="349" t="s">
        <v>661</v>
      </c>
    </row>
    <row r="10" spans="1:7" ht="12.75">
      <c r="A10" s="347">
        <v>40353</v>
      </c>
      <c r="B10" s="349" t="s">
        <v>662</v>
      </c>
      <c r="C10" s="349" t="s">
        <v>663</v>
      </c>
      <c r="D10" s="349" t="s">
        <v>626</v>
      </c>
      <c r="E10" s="349" t="s">
        <v>654</v>
      </c>
      <c r="F10" s="349" t="s">
        <v>664</v>
      </c>
      <c r="G10" s="349" t="s">
        <v>647</v>
      </c>
    </row>
    <row r="11" spans="1:7" ht="12.75">
      <c r="A11" s="347">
        <v>40353</v>
      </c>
      <c r="B11" s="349" t="s">
        <v>665</v>
      </c>
      <c r="C11" s="349" t="s">
        <v>666</v>
      </c>
      <c r="D11" s="349" t="s">
        <v>626</v>
      </c>
      <c r="E11" s="349" t="s">
        <v>667</v>
      </c>
      <c r="F11" s="349" t="s">
        <v>668</v>
      </c>
      <c r="G11" s="349" t="s">
        <v>669</v>
      </c>
    </row>
    <row r="12" spans="1:7" ht="12.75">
      <c r="A12" s="347">
        <v>40353</v>
      </c>
      <c r="B12" s="349" t="s">
        <v>670</v>
      </c>
      <c r="C12" s="349" t="s">
        <v>671</v>
      </c>
      <c r="D12" s="349" t="s">
        <v>626</v>
      </c>
      <c r="E12" s="349" t="s">
        <v>672</v>
      </c>
      <c r="F12" s="349" t="s">
        <v>673</v>
      </c>
      <c r="G12" s="349" t="s">
        <v>674</v>
      </c>
    </row>
    <row r="13" spans="1:7" ht="12.75">
      <c r="A13" s="347">
        <v>40353</v>
      </c>
      <c r="B13" s="349" t="s">
        <v>675</v>
      </c>
      <c r="C13" s="349" t="s">
        <v>676</v>
      </c>
      <c r="D13" s="349" t="s">
        <v>626</v>
      </c>
      <c r="E13" s="349" t="s">
        <v>672</v>
      </c>
      <c r="F13" s="349" t="s">
        <v>677</v>
      </c>
      <c r="G13" s="349" t="s">
        <v>678</v>
      </c>
    </row>
    <row r="14" spans="1:7" ht="12.75">
      <c r="A14" s="347">
        <v>40353</v>
      </c>
      <c r="B14" s="349" t="s">
        <v>679</v>
      </c>
      <c r="C14" s="349" t="s">
        <v>680</v>
      </c>
      <c r="D14" s="349" t="s">
        <v>626</v>
      </c>
      <c r="E14" s="349" t="s">
        <v>672</v>
      </c>
      <c r="F14" s="349" t="s">
        <v>681</v>
      </c>
      <c r="G14" s="349" t="s">
        <v>682</v>
      </c>
    </row>
    <row r="15" spans="1:7" ht="12.75">
      <c r="A15" s="347">
        <v>40353</v>
      </c>
      <c r="B15" s="349" t="s">
        <v>683</v>
      </c>
      <c r="C15" s="349" t="s">
        <v>684</v>
      </c>
      <c r="D15" s="349" t="s">
        <v>685</v>
      </c>
      <c r="E15" s="349" t="s">
        <v>686</v>
      </c>
      <c r="F15" s="349" t="s">
        <v>687</v>
      </c>
      <c r="G15" s="349" t="s">
        <v>688</v>
      </c>
    </row>
    <row r="16" spans="1:7" ht="12.75">
      <c r="A16" s="347">
        <v>40353</v>
      </c>
      <c r="B16" s="349" t="s">
        <v>689</v>
      </c>
      <c r="C16" s="349" t="s">
        <v>690</v>
      </c>
      <c r="D16" s="349" t="s">
        <v>685</v>
      </c>
      <c r="E16" s="349" t="s">
        <v>686</v>
      </c>
      <c r="F16" s="349" t="s">
        <v>687</v>
      </c>
      <c r="G16" s="349" t="s">
        <v>691</v>
      </c>
    </row>
    <row r="17" spans="1:7" ht="12.75">
      <c r="A17" s="347">
        <v>40353</v>
      </c>
      <c r="B17" s="349" t="s">
        <v>692</v>
      </c>
      <c r="C17" s="349" t="s">
        <v>693</v>
      </c>
      <c r="D17" s="349" t="s">
        <v>685</v>
      </c>
      <c r="E17" s="349" t="s">
        <v>694</v>
      </c>
      <c r="F17" s="349" t="s">
        <v>695</v>
      </c>
      <c r="G17" s="349" t="s">
        <v>696</v>
      </c>
    </row>
    <row r="18" spans="1:7" ht="12.75">
      <c r="A18" s="347">
        <v>40353</v>
      </c>
      <c r="B18" s="349" t="s">
        <v>697</v>
      </c>
      <c r="C18" s="349" t="s">
        <v>698</v>
      </c>
      <c r="D18" s="349" t="s">
        <v>685</v>
      </c>
      <c r="E18" s="349" t="s">
        <v>686</v>
      </c>
      <c r="F18" s="349" t="s">
        <v>699</v>
      </c>
      <c r="G18" s="349" t="s">
        <v>700</v>
      </c>
    </row>
    <row r="19" spans="1:7" ht="12.75">
      <c r="A19" s="347">
        <v>40353</v>
      </c>
      <c r="B19" s="349" t="s">
        <v>701</v>
      </c>
      <c r="C19" s="349" t="s">
        <v>702</v>
      </c>
      <c r="D19" s="349" t="s">
        <v>685</v>
      </c>
      <c r="E19" s="349" t="s">
        <v>703</v>
      </c>
      <c r="F19" s="349" t="s">
        <v>704</v>
      </c>
      <c r="G19" s="349" t="s">
        <v>705</v>
      </c>
    </row>
    <row r="20" spans="1:7" ht="12.75">
      <c r="A20" s="347">
        <v>40353</v>
      </c>
      <c r="B20" s="349" t="s">
        <v>706</v>
      </c>
      <c r="C20" s="349" t="s">
        <v>707</v>
      </c>
      <c r="D20" s="349" t="s">
        <v>685</v>
      </c>
      <c r="E20" s="349" t="s">
        <v>686</v>
      </c>
      <c r="F20" s="349" t="s">
        <v>708</v>
      </c>
      <c r="G20" s="349" t="s">
        <v>700</v>
      </c>
    </row>
    <row r="21" spans="1:7" ht="12.75">
      <c r="A21" s="347">
        <v>40353</v>
      </c>
      <c r="B21" s="349" t="s">
        <v>709</v>
      </c>
      <c r="C21" s="349" t="s">
        <v>710</v>
      </c>
      <c r="D21" s="349" t="s">
        <v>685</v>
      </c>
      <c r="E21" s="349" t="s">
        <v>711</v>
      </c>
      <c r="F21" s="349" t="s">
        <v>712</v>
      </c>
      <c r="G21" s="349" t="s">
        <v>682</v>
      </c>
    </row>
    <row r="22" spans="1:7" ht="12.75">
      <c r="A22" s="347">
        <v>40353</v>
      </c>
      <c r="B22" s="349" t="s">
        <v>713</v>
      </c>
      <c r="C22" s="349" t="s">
        <v>714</v>
      </c>
      <c r="D22" s="349" t="s">
        <v>685</v>
      </c>
      <c r="E22" s="349" t="s">
        <v>711</v>
      </c>
      <c r="F22" s="349" t="s">
        <v>715</v>
      </c>
      <c r="G22" s="349" t="s">
        <v>716</v>
      </c>
    </row>
    <row r="23" spans="1:7" ht="12.75">
      <c r="A23" s="347">
        <v>40353</v>
      </c>
      <c r="B23" s="349" t="s">
        <v>731</v>
      </c>
      <c r="C23" s="349" t="s">
        <v>732</v>
      </c>
      <c r="D23" s="349" t="s">
        <v>733</v>
      </c>
      <c r="E23" s="349" t="s">
        <v>734</v>
      </c>
      <c r="F23" s="349" t="s">
        <v>735</v>
      </c>
      <c r="G23" s="349" t="s">
        <v>736</v>
      </c>
    </row>
    <row r="24" spans="1:7" ht="12.75">
      <c r="A24" s="347">
        <v>40353</v>
      </c>
      <c r="B24" s="349" t="s">
        <v>737</v>
      </c>
      <c r="C24" s="349" t="s">
        <v>738</v>
      </c>
      <c r="D24" s="349" t="s">
        <v>733</v>
      </c>
      <c r="E24" s="349" t="s">
        <v>739</v>
      </c>
      <c r="F24" s="349" t="s">
        <v>740</v>
      </c>
      <c r="G24" s="349" t="s">
        <v>741</v>
      </c>
    </row>
    <row r="25" spans="1:7" ht="12.75">
      <c r="A25" s="347">
        <v>40353</v>
      </c>
      <c r="B25" s="349" t="s">
        <v>742</v>
      </c>
      <c r="C25" s="349" t="s">
        <v>743</v>
      </c>
      <c r="D25" s="349" t="s">
        <v>733</v>
      </c>
      <c r="E25" s="349" t="s">
        <v>744</v>
      </c>
      <c r="F25" s="349" t="s">
        <v>745</v>
      </c>
      <c r="G25" s="349" t="s">
        <v>736</v>
      </c>
    </row>
    <row r="26" spans="1:7" ht="12.75">
      <c r="A26" s="347">
        <v>40353</v>
      </c>
      <c r="B26" s="349" t="s">
        <v>746</v>
      </c>
      <c r="C26" s="349" t="s">
        <v>747</v>
      </c>
      <c r="D26" s="349" t="s">
        <v>733</v>
      </c>
      <c r="E26" s="349" t="s">
        <v>748</v>
      </c>
      <c r="F26" s="349" t="s">
        <v>749</v>
      </c>
      <c r="G26" s="349" t="s">
        <v>678</v>
      </c>
    </row>
    <row r="27" spans="1:7" ht="12.75">
      <c r="A27" s="347">
        <v>40353</v>
      </c>
      <c r="B27" s="349" t="s">
        <v>750</v>
      </c>
      <c r="C27" s="349" t="s">
        <v>751</v>
      </c>
      <c r="D27" s="349" t="s">
        <v>752</v>
      </c>
      <c r="E27" s="349" t="s">
        <v>753</v>
      </c>
      <c r="F27" s="349" t="s">
        <v>754</v>
      </c>
      <c r="G27" s="349" t="s">
        <v>755</v>
      </c>
    </row>
    <row r="28" spans="1:7" ht="12.75">
      <c r="A28" s="347">
        <v>40353</v>
      </c>
      <c r="B28" s="349" t="s">
        <v>756</v>
      </c>
      <c r="C28" s="349" t="s">
        <v>757</v>
      </c>
      <c r="D28" s="349" t="s">
        <v>758</v>
      </c>
      <c r="E28" s="349" t="s">
        <v>759</v>
      </c>
      <c r="F28" s="349" t="s">
        <v>719</v>
      </c>
      <c r="G28" s="349" t="s">
        <v>760</v>
      </c>
    </row>
    <row r="29" spans="1:7" ht="12.75">
      <c r="A29" s="347">
        <v>40353</v>
      </c>
      <c r="B29" s="349" t="s">
        <v>761</v>
      </c>
      <c r="C29" s="349" t="s">
        <v>762</v>
      </c>
      <c r="D29" s="349" t="s">
        <v>763</v>
      </c>
      <c r="E29" s="349" t="s">
        <v>764</v>
      </c>
      <c r="F29" s="349" t="s">
        <v>719</v>
      </c>
      <c r="G29" s="349" t="s">
        <v>724</v>
      </c>
    </row>
    <row r="30" spans="1:7" ht="12.75">
      <c r="A30" s="347">
        <v>40353</v>
      </c>
      <c r="B30" s="349" t="s">
        <v>765</v>
      </c>
      <c r="C30" s="349" t="s">
        <v>766</v>
      </c>
      <c r="D30" s="349" t="s">
        <v>767</v>
      </c>
      <c r="E30" s="349" t="s">
        <v>768</v>
      </c>
      <c r="F30" s="349" t="s">
        <v>769</v>
      </c>
      <c r="G30" s="349" t="s">
        <v>770</v>
      </c>
    </row>
    <row r="31" spans="1:7" ht="12.75">
      <c r="A31" s="347">
        <v>40353</v>
      </c>
      <c r="B31" s="349" t="s">
        <v>771</v>
      </c>
      <c r="C31" s="349" t="s">
        <v>772</v>
      </c>
      <c r="D31" s="349" t="s">
        <v>773</v>
      </c>
      <c r="E31" s="349" t="s">
        <v>774</v>
      </c>
      <c r="F31" s="349" t="s">
        <v>775</v>
      </c>
      <c r="G31" s="349" t="s">
        <v>725</v>
      </c>
    </row>
    <row r="32" spans="1:7" ht="12.75">
      <c r="A32" s="347">
        <v>40353</v>
      </c>
      <c r="B32" s="349" t="s">
        <v>776</v>
      </c>
      <c r="C32" s="349" t="s">
        <v>777</v>
      </c>
      <c r="D32" s="349" t="s">
        <v>773</v>
      </c>
      <c r="E32" s="349" t="s">
        <v>778</v>
      </c>
      <c r="F32" s="349" t="s">
        <v>779</v>
      </c>
      <c r="G32" s="349" t="s">
        <v>724</v>
      </c>
    </row>
    <row r="33" spans="1:7" ht="12.75">
      <c r="A33" s="347">
        <v>40353</v>
      </c>
      <c r="B33" s="349" t="s">
        <v>780</v>
      </c>
      <c r="C33" s="349" t="s">
        <v>781</v>
      </c>
      <c r="D33" s="349" t="s">
        <v>773</v>
      </c>
      <c r="E33" s="349" t="s">
        <v>753</v>
      </c>
      <c r="F33" s="349" t="s">
        <v>782</v>
      </c>
      <c r="G33" s="349" t="s">
        <v>783</v>
      </c>
    </row>
    <row r="34" spans="1:7" ht="12.75">
      <c r="A34" s="347">
        <v>40353</v>
      </c>
      <c r="B34" s="349" t="s">
        <v>784</v>
      </c>
      <c r="C34" s="349" t="s">
        <v>785</v>
      </c>
      <c r="D34" s="349" t="s">
        <v>786</v>
      </c>
      <c r="E34" s="349" t="s">
        <v>787</v>
      </c>
      <c r="F34" s="349" t="s">
        <v>788</v>
      </c>
      <c r="G34" s="349" t="s">
        <v>789</v>
      </c>
    </row>
    <row r="35" spans="1:7" ht="12.75">
      <c r="A35" s="347">
        <v>40353</v>
      </c>
      <c r="B35" s="349" t="s">
        <v>790</v>
      </c>
      <c r="C35" s="349" t="s">
        <v>791</v>
      </c>
      <c r="D35" s="349" t="s">
        <v>786</v>
      </c>
      <c r="E35" s="349" t="s">
        <v>787</v>
      </c>
      <c r="F35" s="349" t="s">
        <v>788</v>
      </c>
      <c r="G35" s="349" t="s">
        <v>792</v>
      </c>
    </row>
    <row r="36" spans="1:7" ht="12.75">
      <c r="A36" s="347">
        <v>40353</v>
      </c>
      <c r="B36" s="349" t="s">
        <v>793</v>
      </c>
      <c r="C36" s="349" t="s">
        <v>794</v>
      </c>
      <c r="D36" s="349" t="s">
        <v>795</v>
      </c>
      <c r="E36" s="349" t="s">
        <v>796</v>
      </c>
      <c r="F36" s="349" t="s">
        <v>797</v>
      </c>
      <c r="G36" s="349" t="s">
        <v>720</v>
      </c>
    </row>
    <row r="37" spans="1:7" ht="12.75">
      <c r="A37" s="347">
        <v>40353</v>
      </c>
      <c r="B37" s="349" t="s">
        <v>798</v>
      </c>
      <c r="C37" s="349" t="s">
        <v>799</v>
      </c>
      <c r="D37" s="349" t="s">
        <v>800</v>
      </c>
      <c r="E37" s="349" t="s">
        <v>801</v>
      </c>
      <c r="F37" s="349" t="s">
        <v>719</v>
      </c>
      <c r="G37" s="349" t="s">
        <v>629</v>
      </c>
    </row>
    <row r="38" spans="1:7" ht="12.75">
      <c r="A38" s="347">
        <v>40353</v>
      </c>
      <c r="B38" s="349" t="s">
        <v>802</v>
      </c>
      <c r="C38" s="349" t="s">
        <v>803</v>
      </c>
      <c r="D38" s="349" t="s">
        <v>800</v>
      </c>
      <c r="E38" s="349" t="s">
        <v>804</v>
      </c>
      <c r="F38" s="349" t="s">
        <v>805</v>
      </c>
      <c r="G38" s="349" t="s">
        <v>806</v>
      </c>
    </row>
    <row r="39" spans="1:7" ht="12.75">
      <c r="A39" s="347">
        <v>40353</v>
      </c>
      <c r="B39" s="349" t="s">
        <v>807</v>
      </c>
      <c r="C39" s="349" t="s">
        <v>808</v>
      </c>
      <c r="D39" s="349" t="s">
        <v>809</v>
      </c>
      <c r="E39" s="349" t="s">
        <v>810</v>
      </c>
      <c r="F39" s="349" t="s">
        <v>811</v>
      </c>
      <c r="G39" s="349" t="s">
        <v>642</v>
      </c>
    </row>
    <row r="40" spans="1:7" ht="12.75">
      <c r="A40" s="347">
        <v>40353</v>
      </c>
      <c r="B40" s="349" t="s">
        <v>812</v>
      </c>
      <c r="C40" s="349" t="s">
        <v>813</v>
      </c>
      <c r="D40" s="349" t="s">
        <v>814</v>
      </c>
      <c r="E40" s="349" t="s">
        <v>815</v>
      </c>
      <c r="F40" s="349" t="s">
        <v>816</v>
      </c>
      <c r="G40" s="349" t="s">
        <v>817</v>
      </c>
    </row>
    <row r="41" spans="1:7" ht="12.75">
      <c r="A41" s="347">
        <v>40353</v>
      </c>
      <c r="B41" s="349" t="s">
        <v>818</v>
      </c>
      <c r="C41" s="349" t="s">
        <v>819</v>
      </c>
      <c r="D41" s="349" t="s">
        <v>814</v>
      </c>
      <c r="E41" s="349" t="s">
        <v>815</v>
      </c>
      <c r="F41" s="349" t="s">
        <v>820</v>
      </c>
      <c r="G41" s="349" t="s">
        <v>817</v>
      </c>
    </row>
    <row r="42" spans="1:7" ht="12.75">
      <c r="A42" s="347">
        <v>40353</v>
      </c>
      <c r="B42" s="349" t="s">
        <v>821</v>
      </c>
      <c r="C42" s="349" t="s">
        <v>822</v>
      </c>
      <c r="D42" s="349" t="s">
        <v>814</v>
      </c>
      <c r="E42" s="349" t="s">
        <v>815</v>
      </c>
      <c r="F42" s="349" t="s">
        <v>816</v>
      </c>
      <c r="G42" s="349" t="s">
        <v>817</v>
      </c>
    </row>
    <row r="43" spans="1:7" ht="12.75">
      <c r="A43" s="347">
        <v>40353</v>
      </c>
      <c r="B43" s="349" t="s">
        <v>823</v>
      </c>
      <c r="C43" s="349" t="s">
        <v>824</v>
      </c>
      <c r="D43" s="349" t="s">
        <v>825</v>
      </c>
      <c r="E43" s="349" t="s">
        <v>826</v>
      </c>
      <c r="F43" s="349" t="s">
        <v>719</v>
      </c>
      <c r="G43" s="349" t="s">
        <v>827</v>
      </c>
    </row>
    <row r="44" spans="1:7" ht="12.75">
      <c r="A44" s="347">
        <v>40353</v>
      </c>
      <c r="B44" s="349" t="s">
        <v>828</v>
      </c>
      <c r="C44" s="349" t="s">
        <v>829</v>
      </c>
      <c r="D44" s="349" t="s">
        <v>825</v>
      </c>
      <c r="E44" s="349" t="s">
        <v>826</v>
      </c>
      <c r="F44" s="349" t="s">
        <v>719</v>
      </c>
      <c r="G44" s="349" t="s">
        <v>830</v>
      </c>
    </row>
    <row r="45" spans="1:7" ht="12.75">
      <c r="A45" s="347">
        <v>40353</v>
      </c>
      <c r="B45" s="349" t="s">
        <v>831</v>
      </c>
      <c r="C45" s="349" t="s">
        <v>832</v>
      </c>
      <c r="D45" s="349" t="s">
        <v>825</v>
      </c>
      <c r="E45" s="349" t="s">
        <v>826</v>
      </c>
      <c r="F45" s="349" t="s">
        <v>719</v>
      </c>
      <c r="G45" s="349" t="s">
        <v>830</v>
      </c>
    </row>
    <row r="46" spans="1:7" ht="12.75">
      <c r="A46" s="347">
        <v>40353</v>
      </c>
      <c r="B46" s="349" t="s">
        <v>833</v>
      </c>
      <c r="C46" s="349" t="s">
        <v>834</v>
      </c>
      <c r="D46" s="349" t="s">
        <v>825</v>
      </c>
      <c r="E46" s="349" t="s">
        <v>826</v>
      </c>
      <c r="F46" s="349" t="s">
        <v>719</v>
      </c>
      <c r="G46" s="349" t="s">
        <v>830</v>
      </c>
    </row>
    <row r="47" spans="1:7" ht="12.75">
      <c r="A47" s="347">
        <v>40353</v>
      </c>
      <c r="B47" s="349" t="s">
        <v>835</v>
      </c>
      <c r="C47" s="349" t="s">
        <v>836</v>
      </c>
      <c r="D47" s="349" t="s">
        <v>837</v>
      </c>
      <c r="E47" s="349" t="s">
        <v>838</v>
      </c>
      <c r="F47" s="349" t="s">
        <v>719</v>
      </c>
      <c r="G47" s="349" t="s">
        <v>691</v>
      </c>
    </row>
    <row r="48" spans="1:7" ht="12.75">
      <c r="A48" s="347">
        <v>40353</v>
      </c>
      <c r="B48" s="349" t="s">
        <v>839</v>
      </c>
      <c r="C48" s="349" t="s">
        <v>840</v>
      </c>
      <c r="D48" s="349" t="s">
        <v>837</v>
      </c>
      <c r="E48" s="349" t="s">
        <v>838</v>
      </c>
      <c r="F48" s="349" t="s">
        <v>719</v>
      </c>
      <c r="G48" s="349" t="s">
        <v>723</v>
      </c>
    </row>
    <row r="49" spans="1:7" ht="12.75">
      <c r="A49" s="347">
        <v>40353</v>
      </c>
      <c r="B49" s="349" t="s">
        <v>841</v>
      </c>
      <c r="C49" s="349" t="s">
        <v>842</v>
      </c>
      <c r="D49" s="349" t="s">
        <v>837</v>
      </c>
      <c r="E49" s="349" t="s">
        <v>843</v>
      </c>
      <c r="F49" s="349" t="s">
        <v>719</v>
      </c>
      <c r="G49" s="349" t="s">
        <v>770</v>
      </c>
    </row>
    <row r="50" spans="1:7" ht="12.75">
      <c r="A50" s="347">
        <v>40353</v>
      </c>
      <c r="B50" s="349" t="s">
        <v>844</v>
      </c>
      <c r="C50" s="349" t="s">
        <v>845</v>
      </c>
      <c r="D50" s="349" t="s">
        <v>846</v>
      </c>
      <c r="E50" s="349" t="s">
        <v>847</v>
      </c>
      <c r="F50" s="349" t="s">
        <v>848</v>
      </c>
      <c r="G50" s="349" t="s">
        <v>849</v>
      </c>
    </row>
    <row r="51" spans="1:7" ht="12.75">
      <c r="A51" s="347">
        <v>40353</v>
      </c>
      <c r="B51" s="349" t="s">
        <v>850</v>
      </c>
      <c r="C51" s="349" t="s">
        <v>851</v>
      </c>
      <c r="D51" s="349" t="s">
        <v>852</v>
      </c>
      <c r="E51" s="349" t="s">
        <v>853</v>
      </c>
      <c r="F51" s="349" t="s">
        <v>854</v>
      </c>
      <c r="G51" s="349" t="s">
        <v>855</v>
      </c>
    </row>
    <row r="52" spans="1:7" ht="12.75">
      <c r="A52" s="347">
        <v>40353</v>
      </c>
      <c r="B52" s="349" t="s">
        <v>856</v>
      </c>
      <c r="C52" s="349" t="s">
        <v>857</v>
      </c>
      <c r="D52" s="349" t="s">
        <v>852</v>
      </c>
      <c r="E52" s="349" t="s">
        <v>858</v>
      </c>
      <c r="F52" s="349" t="s">
        <v>719</v>
      </c>
      <c r="G52" s="349" t="s">
        <v>724</v>
      </c>
    </row>
    <row r="53" spans="1:7" ht="12.75">
      <c r="A53" s="347">
        <v>40353</v>
      </c>
      <c r="B53" s="349" t="s">
        <v>859</v>
      </c>
      <c r="C53" s="349" t="s">
        <v>860</v>
      </c>
      <c r="D53" s="349" t="s">
        <v>852</v>
      </c>
      <c r="E53" s="349" t="s">
        <v>861</v>
      </c>
      <c r="F53" s="349" t="s">
        <v>862</v>
      </c>
      <c r="G53" s="349" t="s">
        <v>724</v>
      </c>
    </row>
    <row r="54" spans="1:7" ht="12.75">
      <c r="A54" s="347">
        <v>40353</v>
      </c>
      <c r="B54" s="349" t="s">
        <v>863</v>
      </c>
      <c r="C54" s="349" t="s">
        <v>864</v>
      </c>
      <c r="D54" s="349" t="s">
        <v>852</v>
      </c>
      <c r="E54" s="349" t="s">
        <v>865</v>
      </c>
      <c r="F54" s="349" t="s">
        <v>866</v>
      </c>
      <c r="G54" s="349" t="s">
        <v>849</v>
      </c>
    </row>
    <row r="55" spans="1:7" ht="12.75">
      <c r="A55" s="347">
        <v>40353</v>
      </c>
      <c r="B55" s="349" t="s">
        <v>867</v>
      </c>
      <c r="C55" s="349" t="s">
        <v>868</v>
      </c>
      <c r="D55" s="349" t="s">
        <v>852</v>
      </c>
      <c r="E55" s="349" t="s">
        <v>865</v>
      </c>
      <c r="F55" s="349" t="s">
        <v>869</v>
      </c>
      <c r="G55" s="349" t="s">
        <v>870</v>
      </c>
    </row>
    <row r="56" spans="1:7" ht="12.75">
      <c r="A56" s="347">
        <v>40353</v>
      </c>
      <c r="B56" s="349" t="s">
        <v>871</v>
      </c>
      <c r="C56" s="349" t="s">
        <v>872</v>
      </c>
      <c r="D56" s="349" t="s">
        <v>873</v>
      </c>
      <c r="E56" s="349" t="s">
        <v>874</v>
      </c>
      <c r="F56" s="349" t="s">
        <v>719</v>
      </c>
      <c r="G56" s="349" t="s">
        <v>875</v>
      </c>
    </row>
    <row r="57" spans="1:7" ht="12.75">
      <c r="A57" s="347">
        <v>40353</v>
      </c>
      <c r="B57" s="349" t="s">
        <v>876</v>
      </c>
      <c r="C57" s="349" t="s">
        <v>877</v>
      </c>
      <c r="D57" s="349" t="s">
        <v>878</v>
      </c>
      <c r="E57" s="349" t="s">
        <v>879</v>
      </c>
      <c r="F57" s="349" t="s">
        <v>880</v>
      </c>
      <c r="G57" s="349" t="s">
        <v>656</v>
      </c>
    </row>
    <row r="58" spans="1:7" ht="12.75">
      <c r="A58" s="347">
        <v>40353</v>
      </c>
      <c r="B58" s="349" t="s">
        <v>887</v>
      </c>
      <c r="C58" s="349" t="s">
        <v>888</v>
      </c>
      <c r="D58" s="349" t="s">
        <v>889</v>
      </c>
      <c r="E58" s="349" t="s">
        <v>890</v>
      </c>
      <c r="F58" s="349" t="s">
        <v>891</v>
      </c>
      <c r="G58" s="349" t="s">
        <v>634</v>
      </c>
    </row>
    <row r="59" spans="1:7" ht="12.75">
      <c r="A59" s="347">
        <v>40353</v>
      </c>
      <c r="B59" s="349" t="s">
        <v>892</v>
      </c>
      <c r="C59" s="349" t="s">
        <v>893</v>
      </c>
      <c r="D59" s="349" t="s">
        <v>889</v>
      </c>
      <c r="E59" s="349" t="s">
        <v>890</v>
      </c>
      <c r="F59" s="349" t="s">
        <v>894</v>
      </c>
      <c r="G59" s="349" t="s">
        <v>895</v>
      </c>
    </row>
    <row r="60" spans="1:7" ht="12.75">
      <c r="A60" s="347">
        <v>40353</v>
      </c>
      <c r="B60" s="349" t="s">
        <v>896</v>
      </c>
      <c r="C60" s="349" t="s">
        <v>897</v>
      </c>
      <c r="D60" s="349" t="s">
        <v>898</v>
      </c>
      <c r="E60" s="349" t="s">
        <v>899</v>
      </c>
      <c r="F60" s="349" t="s">
        <v>900</v>
      </c>
      <c r="G60" s="349" t="s">
        <v>806</v>
      </c>
    </row>
    <row r="61" spans="1:7" ht="12.75">
      <c r="A61" s="347">
        <v>40353</v>
      </c>
      <c r="B61" s="349" t="s">
        <v>901</v>
      </c>
      <c r="C61" s="349" t="s">
        <v>902</v>
      </c>
      <c r="D61" s="349" t="s">
        <v>898</v>
      </c>
      <c r="E61" s="349" t="s">
        <v>899</v>
      </c>
      <c r="F61" s="349" t="s">
        <v>903</v>
      </c>
      <c r="G61" s="349" t="s">
        <v>806</v>
      </c>
    </row>
    <row r="62" spans="1:7" ht="12.75">
      <c r="A62" s="347">
        <v>40353</v>
      </c>
      <c r="B62" s="349" t="s">
        <v>904</v>
      </c>
      <c r="C62" s="349" t="s">
        <v>905</v>
      </c>
      <c r="D62" s="349" t="s">
        <v>906</v>
      </c>
      <c r="E62" s="349" t="s">
        <v>907</v>
      </c>
      <c r="F62" s="349" t="s">
        <v>908</v>
      </c>
      <c r="G62" s="349" t="s">
        <v>770</v>
      </c>
    </row>
    <row r="63" spans="1:7" ht="12.75">
      <c r="A63" s="347">
        <v>40353</v>
      </c>
      <c r="B63" s="349" t="s">
        <v>909</v>
      </c>
      <c r="C63" s="349" t="s">
        <v>910</v>
      </c>
      <c r="D63" s="349" t="s">
        <v>911</v>
      </c>
      <c r="E63" s="349" t="s">
        <v>912</v>
      </c>
      <c r="F63" s="349" t="s">
        <v>913</v>
      </c>
      <c r="G63" s="349" t="s">
        <v>725</v>
      </c>
    </row>
    <row r="64" spans="1:7" ht="12.75">
      <c r="A64" s="347">
        <v>40353</v>
      </c>
      <c r="B64" s="349" t="s">
        <v>914</v>
      </c>
      <c r="C64" s="349" t="s">
        <v>915</v>
      </c>
      <c r="D64" s="349" t="s">
        <v>911</v>
      </c>
      <c r="E64" s="349" t="s">
        <v>912</v>
      </c>
      <c r="F64" s="349" t="s">
        <v>916</v>
      </c>
      <c r="G64" s="349" t="s">
        <v>720</v>
      </c>
    </row>
    <row r="65" spans="1:7" ht="12.75">
      <c r="A65" s="347">
        <v>40353</v>
      </c>
      <c r="B65" s="349" t="s">
        <v>917</v>
      </c>
      <c r="C65" s="349" t="s">
        <v>918</v>
      </c>
      <c r="D65" s="349" t="s">
        <v>919</v>
      </c>
      <c r="E65" s="349" t="s">
        <v>920</v>
      </c>
      <c r="F65" s="349" t="s">
        <v>921</v>
      </c>
      <c r="G65" s="349" t="s">
        <v>661</v>
      </c>
    </row>
    <row r="66" spans="1:7" ht="12.75">
      <c r="A66" s="347">
        <v>40353</v>
      </c>
      <c r="B66" s="349" t="s">
        <v>922</v>
      </c>
      <c r="C66" s="349" t="s">
        <v>923</v>
      </c>
      <c r="D66" s="349" t="s">
        <v>919</v>
      </c>
      <c r="E66" s="349" t="s">
        <v>920</v>
      </c>
      <c r="F66" s="349" t="s">
        <v>924</v>
      </c>
      <c r="G66" s="349" t="s">
        <v>925</v>
      </c>
    </row>
    <row r="67" spans="1:7" ht="12.75">
      <c r="A67" s="347">
        <v>40353</v>
      </c>
      <c r="B67" s="349" t="s">
        <v>926</v>
      </c>
      <c r="C67" s="349" t="s">
        <v>927</v>
      </c>
      <c r="D67" s="349" t="s">
        <v>928</v>
      </c>
      <c r="E67" s="349" t="s">
        <v>929</v>
      </c>
      <c r="F67" s="349" t="s">
        <v>719</v>
      </c>
      <c r="G67" s="349" t="s">
        <v>930</v>
      </c>
    </row>
    <row r="68" spans="1:7" ht="12.75">
      <c r="A68" s="347">
        <v>40353</v>
      </c>
      <c r="B68" s="349" t="s">
        <v>931</v>
      </c>
      <c r="C68" s="349" t="s">
        <v>932</v>
      </c>
      <c r="D68" s="349" t="s">
        <v>933</v>
      </c>
      <c r="E68" s="349" t="s">
        <v>934</v>
      </c>
      <c r="F68" s="349" t="s">
        <v>935</v>
      </c>
      <c r="G68" s="349" t="s">
        <v>755</v>
      </c>
    </row>
    <row r="69" spans="1:7" ht="12.75">
      <c r="A69" s="347">
        <v>40353</v>
      </c>
      <c r="B69" s="349" t="s">
        <v>936</v>
      </c>
      <c r="C69" s="349" t="s">
        <v>937</v>
      </c>
      <c r="D69" s="349" t="s">
        <v>933</v>
      </c>
      <c r="E69" s="349" t="s">
        <v>934</v>
      </c>
      <c r="F69" s="349" t="s">
        <v>938</v>
      </c>
      <c r="G69" s="349" t="s">
        <v>720</v>
      </c>
    </row>
    <row r="70" spans="1:7" ht="12.75">
      <c r="A70" s="347">
        <v>40353</v>
      </c>
      <c r="B70" s="349" t="s">
        <v>939</v>
      </c>
      <c r="C70" s="349" t="s">
        <v>940</v>
      </c>
      <c r="D70" s="349" t="s">
        <v>933</v>
      </c>
      <c r="E70" s="349" t="s">
        <v>934</v>
      </c>
      <c r="F70" s="349" t="s">
        <v>941</v>
      </c>
      <c r="G70" s="349" t="s">
        <v>942</v>
      </c>
    </row>
    <row r="71" spans="1:7" ht="12.75">
      <c r="A71" s="347">
        <v>40353</v>
      </c>
      <c r="B71" s="349" t="s">
        <v>943</v>
      </c>
      <c r="C71" s="349" t="s">
        <v>944</v>
      </c>
      <c r="D71" s="349" t="s">
        <v>933</v>
      </c>
      <c r="E71" s="349" t="s">
        <v>934</v>
      </c>
      <c r="F71" s="349" t="s">
        <v>945</v>
      </c>
      <c r="G71" s="349" t="s">
        <v>661</v>
      </c>
    </row>
    <row r="72" spans="1:7" ht="12.75">
      <c r="A72" s="347">
        <v>40353</v>
      </c>
      <c r="B72" s="349" t="s">
        <v>946</v>
      </c>
      <c r="C72" s="349" t="s">
        <v>947</v>
      </c>
      <c r="D72" s="349" t="s">
        <v>948</v>
      </c>
      <c r="E72" s="349" t="s">
        <v>949</v>
      </c>
      <c r="F72" s="349" t="s">
        <v>950</v>
      </c>
      <c r="G72" s="349" t="s">
        <v>724</v>
      </c>
    </row>
    <row r="73" spans="1:7" ht="12.75">
      <c r="A73" s="347">
        <v>40353</v>
      </c>
      <c r="B73" s="349" t="s">
        <v>951</v>
      </c>
      <c r="C73" s="349" t="s">
        <v>952</v>
      </c>
      <c r="D73" s="349" t="s">
        <v>953</v>
      </c>
      <c r="E73" s="349" t="s">
        <v>954</v>
      </c>
      <c r="F73" s="349" t="s">
        <v>955</v>
      </c>
      <c r="G73" s="349" t="s">
        <v>956</v>
      </c>
    </row>
    <row r="74" spans="1:7" ht="12.75">
      <c r="A74" s="347">
        <v>40353</v>
      </c>
      <c r="B74" s="349" t="s">
        <v>957</v>
      </c>
      <c r="C74" s="349" t="s">
        <v>958</v>
      </c>
      <c r="D74" s="349" t="s">
        <v>959</v>
      </c>
      <c r="E74" s="349" t="s">
        <v>960</v>
      </c>
      <c r="F74" s="349" t="s">
        <v>961</v>
      </c>
      <c r="G74" s="349" t="s">
        <v>730</v>
      </c>
    </row>
    <row r="75" spans="1:7" ht="12.75">
      <c r="A75" s="347">
        <v>40353</v>
      </c>
      <c r="B75" s="349" t="s">
        <v>962</v>
      </c>
      <c r="C75" s="349" t="s">
        <v>963</v>
      </c>
      <c r="D75" s="349" t="s">
        <v>964</v>
      </c>
      <c r="E75" s="349" t="s">
        <v>965</v>
      </c>
      <c r="F75" s="349" t="s">
        <v>966</v>
      </c>
      <c r="G75" s="349" t="s">
        <v>967</v>
      </c>
    </row>
    <row r="76" spans="1:7" ht="12.75">
      <c r="A76" s="347">
        <v>40353</v>
      </c>
      <c r="B76" s="349" t="s">
        <v>968</v>
      </c>
      <c r="C76" s="349" t="s">
        <v>969</v>
      </c>
      <c r="D76" s="349" t="s">
        <v>970</v>
      </c>
      <c r="E76" s="349" t="s">
        <v>971</v>
      </c>
      <c r="F76" s="349" t="s">
        <v>972</v>
      </c>
      <c r="G76" s="349" t="s">
        <v>973</v>
      </c>
    </row>
    <row r="77" spans="1:7" ht="12.75">
      <c r="A77" s="347">
        <v>40353</v>
      </c>
      <c r="B77" s="349" t="s">
        <v>974</v>
      </c>
      <c r="C77" s="349" t="s">
        <v>975</v>
      </c>
      <c r="D77" s="349" t="s">
        <v>976</v>
      </c>
      <c r="E77" s="349" t="s">
        <v>977</v>
      </c>
      <c r="F77" s="349" t="s">
        <v>978</v>
      </c>
      <c r="G77" s="349" t="s">
        <v>886</v>
      </c>
    </row>
    <row r="78" spans="1:7" ht="12.75">
      <c r="A78" s="347">
        <v>40353</v>
      </c>
      <c r="B78" s="349" t="s">
        <v>979</v>
      </c>
      <c r="C78" s="349" t="s">
        <v>980</v>
      </c>
      <c r="D78" s="349" t="s">
        <v>981</v>
      </c>
      <c r="E78" s="349" t="s">
        <v>982</v>
      </c>
      <c r="F78" s="349" t="s">
        <v>983</v>
      </c>
      <c r="G78" s="349" t="s">
        <v>984</v>
      </c>
    </row>
    <row r="79" spans="1:7" ht="12.75">
      <c r="A79" s="347">
        <v>40353</v>
      </c>
      <c r="B79" s="349" t="s">
        <v>985</v>
      </c>
      <c r="C79" s="349" t="s">
        <v>986</v>
      </c>
      <c r="D79" s="349" t="s">
        <v>981</v>
      </c>
      <c r="E79" s="349" t="s">
        <v>982</v>
      </c>
      <c r="F79" s="349" t="s">
        <v>983</v>
      </c>
      <c r="G79" s="349" t="s">
        <v>984</v>
      </c>
    </row>
    <row r="80" spans="1:7" ht="12.75">
      <c r="A80" s="347">
        <v>40353</v>
      </c>
      <c r="B80" s="349" t="s">
        <v>987</v>
      </c>
      <c r="C80" s="349" t="s">
        <v>988</v>
      </c>
      <c r="D80" s="349" t="s">
        <v>981</v>
      </c>
      <c r="E80" s="349" t="s">
        <v>982</v>
      </c>
      <c r="F80" s="349" t="s">
        <v>989</v>
      </c>
      <c r="G80" s="349" t="s">
        <v>642</v>
      </c>
    </row>
    <row r="81" spans="1:7" ht="12.75">
      <c r="A81" s="347">
        <v>40353</v>
      </c>
      <c r="B81" s="349" t="s">
        <v>990</v>
      </c>
      <c r="C81" s="349" t="s">
        <v>991</v>
      </c>
      <c r="D81" s="349" t="s">
        <v>992</v>
      </c>
      <c r="E81" s="349" t="s">
        <v>993</v>
      </c>
      <c r="F81" s="349" t="s">
        <v>719</v>
      </c>
      <c r="G81" s="349" t="s">
        <v>720</v>
      </c>
    </row>
    <row r="82" spans="1:7" ht="12.75">
      <c r="A82" s="347">
        <v>40353</v>
      </c>
      <c r="B82" s="349" t="s">
        <v>994</v>
      </c>
      <c r="C82" s="349" t="s">
        <v>995</v>
      </c>
      <c r="D82" s="349" t="s">
        <v>996</v>
      </c>
      <c r="E82" s="349" t="s">
        <v>997</v>
      </c>
      <c r="F82" s="349" t="s">
        <v>998</v>
      </c>
      <c r="G82" s="349" t="s">
        <v>882</v>
      </c>
    </row>
    <row r="83" spans="1:7" ht="12.75">
      <c r="A83" s="347">
        <v>40353</v>
      </c>
      <c r="B83" s="349" t="s">
        <v>999</v>
      </c>
      <c r="C83" s="349" t="s">
        <v>1000</v>
      </c>
      <c r="D83" s="349" t="s">
        <v>1001</v>
      </c>
      <c r="E83" s="349" t="s">
        <v>1002</v>
      </c>
      <c r="F83" s="349" t="s">
        <v>1003</v>
      </c>
      <c r="G83" s="349" t="s">
        <v>723</v>
      </c>
    </row>
    <row r="84" spans="1:7" ht="12.75">
      <c r="A84" s="347">
        <v>40353</v>
      </c>
      <c r="B84" s="349" t="s">
        <v>1004</v>
      </c>
      <c r="C84" s="349" t="s">
        <v>1005</v>
      </c>
      <c r="D84" s="349" t="s">
        <v>1001</v>
      </c>
      <c r="E84" s="349" t="s">
        <v>1006</v>
      </c>
      <c r="F84" s="349" t="s">
        <v>1007</v>
      </c>
      <c r="G84" s="349" t="s">
        <v>770</v>
      </c>
    </row>
    <row r="85" spans="1:7" ht="12.75">
      <c r="A85" s="347">
        <v>40353</v>
      </c>
      <c r="B85" s="349" t="s">
        <v>1008</v>
      </c>
      <c r="C85" s="349" t="s">
        <v>1009</v>
      </c>
      <c r="D85" s="349" t="s">
        <v>1001</v>
      </c>
      <c r="E85" s="349" t="s">
        <v>1010</v>
      </c>
      <c r="F85" s="349" t="s">
        <v>1011</v>
      </c>
      <c r="G85" s="349" t="s">
        <v>721</v>
      </c>
    </row>
    <row r="86" spans="1:7" ht="12.75">
      <c r="A86" s="347">
        <v>40353</v>
      </c>
      <c r="B86" s="349" t="s">
        <v>1012</v>
      </c>
      <c r="C86" s="349" t="s">
        <v>1013</v>
      </c>
      <c r="D86" s="349" t="s">
        <v>1014</v>
      </c>
      <c r="E86" s="349" t="s">
        <v>1015</v>
      </c>
      <c r="F86" s="349" t="s">
        <v>1016</v>
      </c>
      <c r="G86" s="349" t="s">
        <v>885</v>
      </c>
    </row>
    <row r="87" spans="1:7" ht="12.75">
      <c r="A87" s="347">
        <v>40353</v>
      </c>
      <c r="B87" s="349" t="s">
        <v>1017</v>
      </c>
      <c r="C87" s="349" t="s">
        <v>1018</v>
      </c>
      <c r="D87" s="349" t="s">
        <v>1019</v>
      </c>
      <c r="E87" s="349" t="s">
        <v>1020</v>
      </c>
      <c r="F87" s="349" t="s">
        <v>719</v>
      </c>
      <c r="G87" s="349" t="s">
        <v>1021</v>
      </c>
    </row>
    <row r="88" spans="1:7" ht="12.75">
      <c r="A88" s="347">
        <v>40353</v>
      </c>
      <c r="B88" s="349" t="s">
        <v>1022</v>
      </c>
      <c r="C88" s="349" t="s">
        <v>1023</v>
      </c>
      <c r="D88" s="349" t="s">
        <v>1019</v>
      </c>
      <c r="E88" s="349" t="s">
        <v>1024</v>
      </c>
      <c r="F88" s="349" t="s">
        <v>1025</v>
      </c>
      <c r="G88" s="349" t="s">
        <v>942</v>
      </c>
    </row>
    <row r="89" spans="1:7" ht="12.75">
      <c r="A89" s="347">
        <v>40353</v>
      </c>
      <c r="B89" s="349" t="s">
        <v>1026</v>
      </c>
      <c r="C89" s="349" t="s">
        <v>1027</v>
      </c>
      <c r="D89" s="349" t="s">
        <v>1019</v>
      </c>
      <c r="E89" s="349" t="s">
        <v>1028</v>
      </c>
      <c r="F89" s="349" t="s">
        <v>1029</v>
      </c>
      <c r="G89" s="349" t="s">
        <v>718</v>
      </c>
    </row>
    <row r="90" spans="1:7" ht="12.75">
      <c r="A90" s="347">
        <v>40353</v>
      </c>
      <c r="B90" s="349" t="s">
        <v>1030</v>
      </c>
      <c r="C90" s="349" t="s">
        <v>1031</v>
      </c>
      <c r="D90" s="349" t="s">
        <v>1032</v>
      </c>
      <c r="E90" s="349" t="s">
        <v>1033</v>
      </c>
      <c r="F90" s="349" t="s">
        <v>1034</v>
      </c>
      <c r="G90" s="349" t="s">
        <v>885</v>
      </c>
    </row>
    <row r="91" spans="1:7" ht="12.75">
      <c r="A91" s="347">
        <v>40353</v>
      </c>
      <c r="B91" s="349" t="s">
        <v>1035</v>
      </c>
      <c r="C91" s="349" t="s">
        <v>1036</v>
      </c>
      <c r="D91" s="349" t="s">
        <v>1032</v>
      </c>
      <c r="E91" s="349" t="s">
        <v>1037</v>
      </c>
      <c r="F91" s="349" t="s">
        <v>1038</v>
      </c>
      <c r="G91" s="349" t="s">
        <v>723</v>
      </c>
    </row>
    <row r="92" spans="1:7" ht="12.75">
      <c r="A92" s="347">
        <v>40353</v>
      </c>
      <c r="B92" s="349" t="s">
        <v>1039</v>
      </c>
      <c r="C92" s="349" t="s">
        <v>1040</v>
      </c>
      <c r="D92" s="349" t="s">
        <v>1032</v>
      </c>
      <c r="E92" s="349" t="s">
        <v>1037</v>
      </c>
      <c r="F92" s="349" t="s">
        <v>719</v>
      </c>
      <c r="G92" s="349" t="s">
        <v>725</v>
      </c>
    </row>
    <row r="93" spans="1:7" ht="12.75">
      <c r="A93" s="347">
        <v>40353</v>
      </c>
      <c r="B93" s="349" t="s">
        <v>1041</v>
      </c>
      <c r="C93" s="349" t="s">
        <v>1042</v>
      </c>
      <c r="D93" s="349" t="s">
        <v>1032</v>
      </c>
      <c r="E93" s="349" t="s">
        <v>1043</v>
      </c>
      <c r="F93" s="349" t="s">
        <v>1044</v>
      </c>
      <c r="G93" s="349" t="s">
        <v>755</v>
      </c>
    </row>
    <row r="94" spans="1:7" ht="12.75">
      <c r="A94" s="347">
        <v>40353</v>
      </c>
      <c r="B94" s="349" t="s">
        <v>1045</v>
      </c>
      <c r="C94" s="349" t="s">
        <v>1046</v>
      </c>
      <c r="D94" s="349" t="s">
        <v>1032</v>
      </c>
      <c r="E94" s="349" t="s">
        <v>1043</v>
      </c>
      <c r="F94" s="349" t="s">
        <v>1047</v>
      </c>
      <c r="G94" s="349" t="s">
        <v>723</v>
      </c>
    </row>
    <row r="95" spans="1:7" ht="12.75">
      <c r="A95" s="347">
        <v>40353</v>
      </c>
      <c r="B95" s="349" t="s">
        <v>1048</v>
      </c>
      <c r="C95" s="349" t="s">
        <v>1049</v>
      </c>
      <c r="D95" s="349" t="s">
        <v>1032</v>
      </c>
      <c r="E95" s="349" t="s">
        <v>1050</v>
      </c>
      <c r="F95" s="349" t="s">
        <v>719</v>
      </c>
      <c r="G95" s="349" t="s">
        <v>723</v>
      </c>
    </row>
    <row r="96" spans="1:7" ht="12.75">
      <c r="A96" s="347">
        <v>40353</v>
      </c>
      <c r="B96" s="349" t="s">
        <v>1051</v>
      </c>
      <c r="C96" s="349" t="s">
        <v>1052</v>
      </c>
      <c r="D96" s="349" t="s">
        <v>1053</v>
      </c>
      <c r="E96" s="349" t="s">
        <v>1054</v>
      </c>
      <c r="F96" s="349" t="s">
        <v>1055</v>
      </c>
      <c r="G96" s="349" t="s">
        <v>722</v>
      </c>
    </row>
    <row r="97" spans="1:7" ht="12.75">
      <c r="A97" s="347">
        <v>40353</v>
      </c>
      <c r="B97" s="349" t="s">
        <v>1056</v>
      </c>
      <c r="C97" s="349" t="s">
        <v>1057</v>
      </c>
      <c r="D97" s="349" t="s">
        <v>1053</v>
      </c>
      <c r="E97" s="349" t="s">
        <v>1054</v>
      </c>
      <c r="F97" s="349" t="s">
        <v>1058</v>
      </c>
      <c r="G97" s="349" t="s">
        <v>1059</v>
      </c>
    </row>
    <row r="98" spans="1:7" ht="12.75">
      <c r="A98" s="347">
        <v>40353</v>
      </c>
      <c r="B98" s="349" t="s">
        <v>1060</v>
      </c>
      <c r="C98" s="349" t="s">
        <v>1061</v>
      </c>
      <c r="D98" s="349" t="s">
        <v>1053</v>
      </c>
      <c r="E98" s="349" t="s">
        <v>1054</v>
      </c>
      <c r="F98" s="349" t="s">
        <v>1062</v>
      </c>
      <c r="G98" s="349" t="s">
        <v>721</v>
      </c>
    </row>
    <row r="99" spans="1:7" ht="12.75">
      <c r="A99" s="347">
        <v>40353</v>
      </c>
      <c r="B99" s="349" t="s">
        <v>1063</v>
      </c>
      <c r="C99" s="349" t="s">
        <v>1064</v>
      </c>
      <c r="D99" s="349" t="s">
        <v>1053</v>
      </c>
      <c r="E99" s="349" t="s">
        <v>1054</v>
      </c>
      <c r="F99" s="349" t="s">
        <v>1065</v>
      </c>
      <c r="G99" s="349" t="s">
        <v>770</v>
      </c>
    </row>
    <row r="100" spans="1:7" ht="12.75">
      <c r="A100" s="347">
        <v>40353</v>
      </c>
      <c r="B100" s="349" t="s">
        <v>1066</v>
      </c>
      <c r="C100" s="349" t="s">
        <v>1067</v>
      </c>
      <c r="D100" s="349" t="s">
        <v>1053</v>
      </c>
      <c r="E100" s="349" t="s">
        <v>1068</v>
      </c>
      <c r="F100" s="349" t="s">
        <v>1069</v>
      </c>
      <c r="G100" s="349" t="s">
        <v>720</v>
      </c>
    </row>
    <row r="101" spans="1:7" ht="12.75">
      <c r="A101" s="347">
        <v>40353</v>
      </c>
      <c r="B101" s="349" t="s">
        <v>1070</v>
      </c>
      <c r="C101" s="349" t="s">
        <v>1071</v>
      </c>
      <c r="D101" s="349" t="s">
        <v>1072</v>
      </c>
      <c r="E101" s="349" t="s">
        <v>1073</v>
      </c>
      <c r="F101" s="349" t="s">
        <v>1074</v>
      </c>
      <c r="G101" s="349" t="s">
        <v>720</v>
      </c>
    </row>
    <row r="102" spans="1:7" ht="12.75">
      <c r="A102" s="347">
        <v>40353</v>
      </c>
      <c r="B102" s="349" t="s">
        <v>1075</v>
      </c>
      <c r="C102" s="349" t="s">
        <v>1076</v>
      </c>
      <c r="D102" s="349" t="s">
        <v>1072</v>
      </c>
      <c r="E102" s="349" t="s">
        <v>1077</v>
      </c>
      <c r="F102" s="349" t="s">
        <v>719</v>
      </c>
      <c r="G102" s="349" t="s">
        <v>720</v>
      </c>
    </row>
    <row r="103" spans="1:7" ht="12.75">
      <c r="A103" s="347">
        <v>40353</v>
      </c>
      <c r="B103" s="349" t="s">
        <v>1078</v>
      </c>
      <c r="C103" s="349" t="s">
        <v>1079</v>
      </c>
      <c r="D103" s="349" t="s">
        <v>1072</v>
      </c>
      <c r="E103" s="349" t="s">
        <v>1080</v>
      </c>
      <c r="F103" s="349" t="s">
        <v>1081</v>
      </c>
      <c r="G103" s="349" t="s">
        <v>783</v>
      </c>
    </row>
    <row r="104" spans="1:7" ht="12.75">
      <c r="A104" s="347">
        <v>40353</v>
      </c>
      <c r="B104" s="349" t="s">
        <v>1082</v>
      </c>
      <c r="C104" s="349" t="s">
        <v>1083</v>
      </c>
      <c r="D104" s="349" t="s">
        <v>1072</v>
      </c>
      <c r="E104" s="349" t="s">
        <v>1084</v>
      </c>
      <c r="F104" s="349" t="s">
        <v>719</v>
      </c>
      <c r="G104" s="349" t="s">
        <v>642</v>
      </c>
    </row>
    <row r="105" spans="1:7" ht="12.75">
      <c r="A105" s="347">
        <v>40353</v>
      </c>
      <c r="B105" s="349" t="s">
        <v>1085</v>
      </c>
      <c r="C105" s="349" t="s">
        <v>1086</v>
      </c>
      <c r="D105" s="349" t="s">
        <v>1087</v>
      </c>
      <c r="E105" s="349" t="s">
        <v>1088</v>
      </c>
      <c r="F105" s="349" t="s">
        <v>1089</v>
      </c>
      <c r="G105" s="349" t="s">
        <v>723</v>
      </c>
    </row>
    <row r="106" spans="1:7" ht="12.75">
      <c r="A106" s="347">
        <v>40353</v>
      </c>
      <c r="B106" s="349" t="s">
        <v>1090</v>
      </c>
      <c r="C106" s="349" t="s">
        <v>1091</v>
      </c>
      <c r="D106" s="349" t="s">
        <v>1087</v>
      </c>
      <c r="E106" s="349" t="s">
        <v>1092</v>
      </c>
      <c r="F106" s="349" t="s">
        <v>1093</v>
      </c>
      <c r="G106" s="349" t="s">
        <v>629</v>
      </c>
    </row>
    <row r="107" spans="1:7" ht="12.75">
      <c r="A107" s="347">
        <v>40353</v>
      </c>
      <c r="B107" s="349" t="s">
        <v>1094</v>
      </c>
      <c r="C107" s="349" t="s">
        <v>1095</v>
      </c>
      <c r="D107" s="349" t="s">
        <v>1096</v>
      </c>
      <c r="E107" s="349" t="s">
        <v>1097</v>
      </c>
      <c r="F107" s="349" t="s">
        <v>1098</v>
      </c>
      <c r="G107" s="349" t="s">
        <v>1099</v>
      </c>
    </row>
    <row r="108" spans="1:7" ht="12.75">
      <c r="A108" s="347">
        <v>40353</v>
      </c>
      <c r="B108" s="349" t="s">
        <v>1100</v>
      </c>
      <c r="C108" s="349" t="s">
        <v>1101</v>
      </c>
      <c r="D108" s="349" t="s">
        <v>1102</v>
      </c>
      <c r="E108" s="349" t="s">
        <v>1103</v>
      </c>
      <c r="F108" s="349" t="s">
        <v>1104</v>
      </c>
      <c r="G108" s="349" t="s">
        <v>883</v>
      </c>
    </row>
    <row r="109" spans="1:7" ht="12.75">
      <c r="A109" s="347">
        <v>40353</v>
      </c>
      <c r="B109" s="349" t="s">
        <v>1105</v>
      </c>
      <c r="C109" s="349" t="s">
        <v>1106</v>
      </c>
      <c r="D109" s="349" t="s">
        <v>1107</v>
      </c>
      <c r="E109" s="349" t="s">
        <v>1108</v>
      </c>
      <c r="F109" s="349" t="s">
        <v>1109</v>
      </c>
      <c r="G109" s="349" t="s">
        <v>806</v>
      </c>
    </row>
    <row r="110" spans="1:7" ht="12.75">
      <c r="A110" s="347">
        <v>40353</v>
      </c>
      <c r="B110" s="349" t="s">
        <v>1110</v>
      </c>
      <c r="C110" s="349" t="s">
        <v>1111</v>
      </c>
      <c r="D110" s="349" t="s">
        <v>1107</v>
      </c>
      <c r="E110" s="349" t="s">
        <v>1112</v>
      </c>
      <c r="F110" s="349" t="s">
        <v>1113</v>
      </c>
      <c r="G110" s="349" t="s">
        <v>661</v>
      </c>
    </row>
    <row r="111" spans="1:7" ht="12.75">
      <c r="A111" s="347">
        <v>40353</v>
      </c>
      <c r="B111" s="349" t="s">
        <v>1114</v>
      </c>
      <c r="C111" s="349" t="s">
        <v>1115</v>
      </c>
      <c r="D111" s="349" t="s">
        <v>1116</v>
      </c>
      <c r="E111" s="349" t="s">
        <v>1117</v>
      </c>
      <c r="F111" s="349" t="s">
        <v>1118</v>
      </c>
      <c r="G111" s="349" t="s">
        <v>661</v>
      </c>
    </row>
    <row r="112" spans="1:7" ht="12.75">
      <c r="A112" s="347">
        <v>40353</v>
      </c>
      <c r="B112" s="349" t="s">
        <v>1119</v>
      </c>
      <c r="C112" s="349" t="s">
        <v>1120</v>
      </c>
      <c r="D112" s="349" t="s">
        <v>1121</v>
      </c>
      <c r="E112" s="349" t="s">
        <v>1122</v>
      </c>
      <c r="F112" s="349" t="s">
        <v>1123</v>
      </c>
      <c r="G112" s="349" t="s">
        <v>875</v>
      </c>
    </row>
    <row r="113" spans="1:7" ht="12.75">
      <c r="A113" s="347">
        <v>40353</v>
      </c>
      <c r="B113" s="349" t="s">
        <v>1124</v>
      </c>
      <c r="C113" s="349" t="s">
        <v>1125</v>
      </c>
      <c r="D113" s="349" t="s">
        <v>1121</v>
      </c>
      <c r="E113" s="349" t="s">
        <v>1126</v>
      </c>
      <c r="F113" s="349" t="s">
        <v>1127</v>
      </c>
      <c r="G113" s="349" t="s">
        <v>1128</v>
      </c>
    </row>
    <row r="114" spans="1:7" ht="12.75">
      <c r="A114" s="347">
        <v>40353</v>
      </c>
      <c r="B114" s="349" t="s">
        <v>1129</v>
      </c>
      <c r="C114" s="349" t="s">
        <v>1130</v>
      </c>
      <c r="D114" s="349" t="s">
        <v>1121</v>
      </c>
      <c r="E114" s="349" t="s">
        <v>1122</v>
      </c>
      <c r="F114" s="349" t="s">
        <v>1131</v>
      </c>
      <c r="G114" s="349" t="s">
        <v>1132</v>
      </c>
    </row>
    <row r="115" spans="1:7" ht="12.75">
      <c r="A115" s="347">
        <v>40353</v>
      </c>
      <c r="B115" s="349" t="s">
        <v>1133</v>
      </c>
      <c r="C115" s="349" t="s">
        <v>1134</v>
      </c>
      <c r="D115" s="349" t="s">
        <v>1135</v>
      </c>
      <c r="E115" s="349" t="s">
        <v>1136</v>
      </c>
      <c r="F115" s="349" t="s">
        <v>1137</v>
      </c>
      <c r="G115" s="349" t="s">
        <v>1138</v>
      </c>
    </row>
    <row r="116" spans="1:7" ht="12.75">
      <c r="A116" s="347">
        <v>40353</v>
      </c>
      <c r="B116" s="349" t="s">
        <v>1139</v>
      </c>
      <c r="C116" s="349" t="s">
        <v>1140</v>
      </c>
      <c r="D116" s="349" t="s">
        <v>1135</v>
      </c>
      <c r="E116" s="349" t="s">
        <v>1136</v>
      </c>
      <c r="F116" s="349" t="s">
        <v>1141</v>
      </c>
      <c r="G116" s="349" t="s">
        <v>895</v>
      </c>
    </row>
    <row r="117" spans="1:7" ht="12.75">
      <c r="A117" s="347">
        <v>40353</v>
      </c>
      <c r="B117" s="349" t="s">
        <v>1142</v>
      </c>
      <c r="C117" s="349" t="s">
        <v>1143</v>
      </c>
      <c r="D117" s="349" t="s">
        <v>1144</v>
      </c>
      <c r="E117" s="349" t="s">
        <v>1145</v>
      </c>
      <c r="F117" s="349" t="s">
        <v>1146</v>
      </c>
      <c r="G117" s="349" t="s">
        <v>1147</v>
      </c>
    </row>
    <row r="118" spans="1:7" ht="12.75">
      <c r="A118" s="347">
        <v>40353</v>
      </c>
      <c r="B118" s="349" t="s">
        <v>1148</v>
      </c>
      <c r="C118" s="349" t="s">
        <v>1149</v>
      </c>
      <c r="D118" s="349" t="s">
        <v>1150</v>
      </c>
      <c r="E118" s="349" t="s">
        <v>1151</v>
      </c>
      <c r="F118" s="349" t="s">
        <v>1152</v>
      </c>
      <c r="G118" s="349" t="s">
        <v>770</v>
      </c>
    </row>
    <row r="119" spans="1:7" ht="12.75">
      <c r="A119" s="347">
        <v>40353</v>
      </c>
      <c r="B119" s="349" t="s">
        <v>1153</v>
      </c>
      <c r="C119" s="349" t="s">
        <v>1154</v>
      </c>
      <c r="D119" s="349" t="s">
        <v>1150</v>
      </c>
      <c r="E119" s="349" t="s">
        <v>1155</v>
      </c>
      <c r="F119" s="349" t="s">
        <v>1156</v>
      </c>
      <c r="G119" s="349" t="s">
        <v>770</v>
      </c>
    </row>
    <row r="120" spans="1:7" ht="12.75">
      <c r="A120" s="347">
        <v>40353</v>
      </c>
      <c r="B120" s="349" t="s">
        <v>1157</v>
      </c>
      <c r="C120" s="349" t="s">
        <v>1158</v>
      </c>
      <c r="D120" s="349" t="s">
        <v>1159</v>
      </c>
      <c r="E120" s="349" t="s">
        <v>1160</v>
      </c>
      <c r="F120" s="349" t="s">
        <v>1161</v>
      </c>
      <c r="G120" s="349" t="s">
        <v>629</v>
      </c>
    </row>
    <row r="121" spans="1:7" ht="12.75">
      <c r="A121" s="347">
        <v>40346</v>
      </c>
      <c r="B121" s="349" t="s">
        <v>1162</v>
      </c>
      <c r="C121" s="349" t="s">
        <v>1163</v>
      </c>
      <c r="D121" s="349" t="s">
        <v>626</v>
      </c>
      <c r="E121" s="349" t="s">
        <v>1164</v>
      </c>
      <c r="F121" s="349" t="s">
        <v>633</v>
      </c>
      <c r="G121" s="349" t="s">
        <v>755</v>
      </c>
    </row>
    <row r="122" spans="1:7" ht="12.75">
      <c r="A122" s="347">
        <v>40346</v>
      </c>
      <c r="B122" s="349" t="s">
        <v>1165</v>
      </c>
      <c r="C122" s="349" t="s">
        <v>1166</v>
      </c>
      <c r="D122" s="349" t="s">
        <v>626</v>
      </c>
      <c r="E122" s="349" t="s">
        <v>1167</v>
      </c>
      <c r="F122" s="349" t="s">
        <v>1168</v>
      </c>
      <c r="G122" s="349" t="s">
        <v>1169</v>
      </c>
    </row>
    <row r="123" spans="1:7" ht="12.75">
      <c r="A123" s="347">
        <v>40346</v>
      </c>
      <c r="B123" s="349" t="s">
        <v>1170</v>
      </c>
      <c r="C123" s="349" t="s">
        <v>1171</v>
      </c>
      <c r="D123" s="349" t="s">
        <v>626</v>
      </c>
      <c r="E123" s="349" t="s">
        <v>1172</v>
      </c>
      <c r="F123" s="349" t="s">
        <v>1173</v>
      </c>
      <c r="G123" s="349" t="s">
        <v>647</v>
      </c>
    </row>
    <row r="124" spans="1:7" ht="12.75">
      <c r="A124" s="347">
        <v>40346</v>
      </c>
      <c r="B124" s="349" t="s">
        <v>1174</v>
      </c>
      <c r="C124" s="349" t="s">
        <v>1175</v>
      </c>
      <c r="D124" s="349" t="s">
        <v>626</v>
      </c>
      <c r="E124" s="349" t="s">
        <v>1172</v>
      </c>
      <c r="F124" s="349" t="s">
        <v>1173</v>
      </c>
      <c r="G124" s="349" t="s">
        <v>647</v>
      </c>
    </row>
    <row r="125" spans="1:7" ht="12.75">
      <c r="A125" s="347">
        <v>40346</v>
      </c>
      <c r="B125" s="349" t="s">
        <v>1176</v>
      </c>
      <c r="C125" s="349" t="s">
        <v>1177</v>
      </c>
      <c r="D125" s="349" t="s">
        <v>626</v>
      </c>
      <c r="E125" s="349" t="s">
        <v>645</v>
      </c>
      <c r="F125" s="349" t="s">
        <v>1178</v>
      </c>
      <c r="G125" s="349" t="s">
        <v>1179</v>
      </c>
    </row>
    <row r="126" spans="1:7" ht="12.75">
      <c r="A126" s="347">
        <v>40346</v>
      </c>
      <c r="B126" s="349" t="s">
        <v>1180</v>
      </c>
      <c r="C126" s="349" t="s">
        <v>1181</v>
      </c>
      <c r="D126" s="349" t="s">
        <v>626</v>
      </c>
      <c r="E126" s="349" t="s">
        <v>659</v>
      </c>
      <c r="F126" s="349" t="s">
        <v>1182</v>
      </c>
      <c r="G126" s="349" t="s">
        <v>661</v>
      </c>
    </row>
    <row r="127" spans="1:7" ht="12.75">
      <c r="A127" s="347">
        <v>40346</v>
      </c>
      <c r="B127" s="349" t="s">
        <v>1183</v>
      </c>
      <c r="C127" s="349" t="s">
        <v>1184</v>
      </c>
      <c r="D127" s="349" t="s">
        <v>626</v>
      </c>
      <c r="E127" s="349" t="s">
        <v>645</v>
      </c>
      <c r="F127" s="349" t="s">
        <v>1185</v>
      </c>
      <c r="G127" s="349" t="s">
        <v>700</v>
      </c>
    </row>
    <row r="128" spans="1:7" ht="12.75">
      <c r="A128" s="347">
        <v>40346</v>
      </c>
      <c r="B128" s="349" t="s">
        <v>1186</v>
      </c>
      <c r="C128" s="349" t="s">
        <v>1187</v>
      </c>
      <c r="D128" s="349" t="s">
        <v>626</v>
      </c>
      <c r="E128" s="349" t="s">
        <v>645</v>
      </c>
      <c r="F128" s="349" t="s">
        <v>1188</v>
      </c>
      <c r="G128" s="349" t="s">
        <v>651</v>
      </c>
    </row>
    <row r="129" spans="1:7" ht="12.75">
      <c r="A129" s="347">
        <v>40346</v>
      </c>
      <c r="B129" s="349" t="s">
        <v>1189</v>
      </c>
      <c r="C129" s="349" t="s">
        <v>1190</v>
      </c>
      <c r="D129" s="349" t="s">
        <v>626</v>
      </c>
      <c r="E129" s="349" t="s">
        <v>1191</v>
      </c>
      <c r="F129" s="349" t="s">
        <v>633</v>
      </c>
      <c r="G129" s="349" t="s">
        <v>1192</v>
      </c>
    </row>
    <row r="130" spans="1:7" ht="12.75">
      <c r="A130" s="347">
        <v>40346</v>
      </c>
      <c r="B130" s="349" t="s">
        <v>1193</v>
      </c>
      <c r="C130" s="349" t="s">
        <v>1194</v>
      </c>
      <c r="D130" s="349" t="s">
        <v>685</v>
      </c>
      <c r="E130" s="349" t="s">
        <v>1195</v>
      </c>
      <c r="F130" s="349" t="s">
        <v>1196</v>
      </c>
      <c r="G130" s="349" t="s">
        <v>881</v>
      </c>
    </row>
    <row r="131" spans="1:7" ht="12.75">
      <c r="A131" s="347">
        <v>40346</v>
      </c>
      <c r="B131" s="349" t="s">
        <v>1197</v>
      </c>
      <c r="C131" s="349" t="s">
        <v>1198</v>
      </c>
      <c r="D131" s="349" t="s">
        <v>685</v>
      </c>
      <c r="E131" s="349" t="s">
        <v>1199</v>
      </c>
      <c r="F131" s="349" t="s">
        <v>1200</v>
      </c>
      <c r="G131" s="349" t="s">
        <v>700</v>
      </c>
    </row>
    <row r="132" spans="1:7" ht="12.75">
      <c r="A132" s="347">
        <v>40346</v>
      </c>
      <c r="B132" s="349" t="s">
        <v>1201</v>
      </c>
      <c r="C132" s="349" t="s">
        <v>1202</v>
      </c>
      <c r="D132" s="349" t="s">
        <v>685</v>
      </c>
      <c r="E132" s="349" t="s">
        <v>1203</v>
      </c>
      <c r="F132" s="349" t="s">
        <v>1204</v>
      </c>
      <c r="G132" s="349" t="s">
        <v>956</v>
      </c>
    </row>
    <row r="133" spans="1:7" ht="12.75">
      <c r="A133" s="347">
        <v>40346</v>
      </c>
      <c r="B133" s="349" t="s">
        <v>1205</v>
      </c>
      <c r="C133" s="349" t="s">
        <v>1206</v>
      </c>
      <c r="D133" s="349" t="s">
        <v>685</v>
      </c>
      <c r="E133" s="349" t="s">
        <v>1199</v>
      </c>
      <c r="F133" s="349" t="s">
        <v>1204</v>
      </c>
      <c r="G133" s="349" t="s">
        <v>691</v>
      </c>
    </row>
    <row r="134" spans="1:7" ht="12.75">
      <c r="A134" s="347">
        <v>40346</v>
      </c>
      <c r="B134" s="349" t="s">
        <v>1207</v>
      </c>
      <c r="C134" s="349" t="s">
        <v>1208</v>
      </c>
      <c r="D134" s="349" t="s">
        <v>685</v>
      </c>
      <c r="E134" s="349" t="s">
        <v>1199</v>
      </c>
      <c r="F134" s="349" t="s">
        <v>1209</v>
      </c>
      <c r="G134" s="349" t="s">
        <v>647</v>
      </c>
    </row>
    <row r="135" spans="1:7" ht="12.75">
      <c r="A135" s="347">
        <v>40346</v>
      </c>
      <c r="B135" s="349" t="s">
        <v>1210</v>
      </c>
      <c r="C135" s="349" t="s">
        <v>1211</v>
      </c>
      <c r="D135" s="349" t="s">
        <v>685</v>
      </c>
      <c r="E135" s="349" t="s">
        <v>1212</v>
      </c>
      <c r="F135" s="349" t="s">
        <v>1213</v>
      </c>
      <c r="G135" s="349" t="s">
        <v>1214</v>
      </c>
    </row>
    <row r="136" spans="1:7" ht="12.75">
      <c r="A136" s="347">
        <v>40346</v>
      </c>
      <c r="B136" s="349" t="s">
        <v>1215</v>
      </c>
      <c r="C136" s="349" t="s">
        <v>1216</v>
      </c>
      <c r="D136" s="349" t="s">
        <v>685</v>
      </c>
      <c r="E136" s="349" t="s">
        <v>1195</v>
      </c>
      <c r="F136" s="349" t="s">
        <v>1217</v>
      </c>
      <c r="G136" s="349" t="s">
        <v>849</v>
      </c>
    </row>
    <row r="137" spans="1:7" ht="12.75">
      <c r="A137" s="347">
        <v>40346</v>
      </c>
      <c r="B137" s="349" t="s">
        <v>1218</v>
      </c>
      <c r="C137" s="349" t="s">
        <v>1219</v>
      </c>
      <c r="D137" s="349" t="s">
        <v>685</v>
      </c>
      <c r="E137" s="349" t="s">
        <v>1203</v>
      </c>
      <c r="F137" s="349" t="s">
        <v>1220</v>
      </c>
      <c r="G137" s="349" t="s">
        <v>849</v>
      </c>
    </row>
    <row r="138" spans="1:7" ht="12.75">
      <c r="A138" s="347">
        <v>40346</v>
      </c>
      <c r="B138" s="349" t="s">
        <v>1221</v>
      </c>
      <c r="C138" s="349" t="s">
        <v>1222</v>
      </c>
      <c r="D138" s="349" t="s">
        <v>685</v>
      </c>
      <c r="E138" s="349" t="s">
        <v>1223</v>
      </c>
      <c r="F138" s="349" t="s">
        <v>1224</v>
      </c>
      <c r="G138" s="349" t="s">
        <v>1225</v>
      </c>
    </row>
    <row r="139" spans="1:7" ht="12.75">
      <c r="A139" s="347">
        <v>40346</v>
      </c>
      <c r="B139" s="349" t="s">
        <v>1226</v>
      </c>
      <c r="C139" s="349" t="s">
        <v>1227</v>
      </c>
      <c r="D139" s="349" t="s">
        <v>685</v>
      </c>
      <c r="E139" s="349" t="s">
        <v>1223</v>
      </c>
      <c r="F139" s="349" t="s">
        <v>1228</v>
      </c>
      <c r="G139" s="349" t="s">
        <v>1225</v>
      </c>
    </row>
    <row r="140" spans="1:7" ht="12.75">
      <c r="A140" s="347">
        <v>40346</v>
      </c>
      <c r="B140" s="349" t="s">
        <v>1229</v>
      </c>
      <c r="C140" s="349" t="s">
        <v>1230</v>
      </c>
      <c r="D140" s="349" t="s">
        <v>685</v>
      </c>
      <c r="E140" s="349" t="s">
        <v>1223</v>
      </c>
      <c r="F140" s="349" t="s">
        <v>1231</v>
      </c>
      <c r="G140" s="349" t="s">
        <v>1225</v>
      </c>
    </row>
    <row r="141" spans="1:7" ht="12.75">
      <c r="A141" s="347">
        <v>40346</v>
      </c>
      <c r="B141" s="349" t="s">
        <v>1232</v>
      </c>
      <c r="C141" s="349" t="s">
        <v>1233</v>
      </c>
      <c r="D141" s="349" t="s">
        <v>685</v>
      </c>
      <c r="E141" s="349" t="s">
        <v>1223</v>
      </c>
      <c r="F141" s="349" t="s">
        <v>1234</v>
      </c>
      <c r="G141" s="349" t="s">
        <v>1225</v>
      </c>
    </row>
    <row r="142" spans="1:7" ht="12.75">
      <c r="A142" s="347">
        <v>40346</v>
      </c>
      <c r="B142" s="349" t="s">
        <v>1235</v>
      </c>
      <c r="C142" s="349" t="s">
        <v>1236</v>
      </c>
      <c r="D142" s="349" t="s">
        <v>685</v>
      </c>
      <c r="E142" s="349" t="s">
        <v>1223</v>
      </c>
      <c r="F142" s="349" t="s">
        <v>1237</v>
      </c>
      <c r="G142" s="349" t="s">
        <v>1225</v>
      </c>
    </row>
    <row r="143" spans="1:7" ht="12.75">
      <c r="A143" s="347">
        <v>40346</v>
      </c>
      <c r="B143" s="349" t="s">
        <v>1238</v>
      </c>
      <c r="C143" s="349" t="s">
        <v>1239</v>
      </c>
      <c r="D143" s="349" t="s">
        <v>685</v>
      </c>
      <c r="E143" s="349" t="s">
        <v>1212</v>
      </c>
      <c r="F143" s="349" t="s">
        <v>1240</v>
      </c>
      <c r="G143" s="349" t="s">
        <v>1214</v>
      </c>
    </row>
    <row r="144" spans="1:7" ht="12.75">
      <c r="A144" s="347">
        <v>40346</v>
      </c>
      <c r="B144" s="349" t="s">
        <v>1241</v>
      </c>
      <c r="C144" s="349" t="s">
        <v>1242</v>
      </c>
      <c r="D144" s="349" t="s">
        <v>685</v>
      </c>
      <c r="E144" s="349" t="s">
        <v>1212</v>
      </c>
      <c r="F144" s="349" t="s">
        <v>1243</v>
      </c>
      <c r="G144" s="349" t="s">
        <v>1214</v>
      </c>
    </row>
    <row r="145" spans="1:7" ht="12.75">
      <c r="A145" s="347">
        <v>40346</v>
      </c>
      <c r="B145" s="349" t="s">
        <v>1244</v>
      </c>
      <c r="C145" s="349" t="s">
        <v>1245</v>
      </c>
      <c r="D145" s="349" t="s">
        <v>685</v>
      </c>
      <c r="E145" s="349" t="s">
        <v>1246</v>
      </c>
      <c r="F145" s="349" t="s">
        <v>704</v>
      </c>
      <c r="G145" s="349" t="s">
        <v>1247</v>
      </c>
    </row>
    <row r="146" spans="1:7" ht="12.75">
      <c r="A146" s="347">
        <v>40346</v>
      </c>
      <c r="B146" s="349" t="s">
        <v>1248</v>
      </c>
      <c r="C146" s="349" t="s">
        <v>1249</v>
      </c>
      <c r="D146" s="349" t="s">
        <v>1250</v>
      </c>
      <c r="E146" s="349" t="s">
        <v>1251</v>
      </c>
      <c r="F146" s="349" t="s">
        <v>1252</v>
      </c>
      <c r="G146" s="349" t="s">
        <v>1214</v>
      </c>
    </row>
    <row r="147" spans="1:7" ht="12.75">
      <c r="A147" s="347">
        <v>40346</v>
      </c>
      <c r="B147" s="349" t="s">
        <v>1253</v>
      </c>
      <c r="C147" s="349" t="s">
        <v>1254</v>
      </c>
      <c r="D147" s="349" t="s">
        <v>1250</v>
      </c>
      <c r="E147" s="349" t="s">
        <v>1251</v>
      </c>
      <c r="F147" s="349" t="s">
        <v>1255</v>
      </c>
      <c r="G147" s="349" t="s">
        <v>1132</v>
      </c>
    </row>
    <row r="148" spans="1:7" ht="12.75">
      <c r="A148" s="347">
        <v>40346</v>
      </c>
      <c r="B148" s="349" t="s">
        <v>1256</v>
      </c>
      <c r="C148" s="349" t="s">
        <v>1257</v>
      </c>
      <c r="D148" s="349" t="s">
        <v>1250</v>
      </c>
      <c r="E148" s="349" t="s">
        <v>1251</v>
      </c>
      <c r="F148" s="349" t="s">
        <v>1258</v>
      </c>
      <c r="G148" s="349" t="s">
        <v>1259</v>
      </c>
    </row>
    <row r="149" spans="1:7" ht="12.75">
      <c r="A149" s="347">
        <v>40346</v>
      </c>
      <c r="B149" s="349" t="s">
        <v>1260</v>
      </c>
      <c r="C149" s="349" t="s">
        <v>1261</v>
      </c>
      <c r="D149" s="349" t="s">
        <v>1262</v>
      </c>
      <c r="E149" s="349" t="s">
        <v>1263</v>
      </c>
      <c r="F149" s="349" t="s">
        <v>1264</v>
      </c>
      <c r="G149" s="349" t="s">
        <v>1265</v>
      </c>
    </row>
    <row r="150" spans="1:7" ht="12.75">
      <c r="A150" s="347">
        <v>40346</v>
      </c>
      <c r="B150" s="349" t="s">
        <v>1266</v>
      </c>
      <c r="C150" s="349" t="s">
        <v>1267</v>
      </c>
      <c r="D150" s="349" t="s">
        <v>1262</v>
      </c>
      <c r="E150" s="349" t="s">
        <v>1268</v>
      </c>
      <c r="F150" s="349" t="s">
        <v>1269</v>
      </c>
      <c r="G150" s="349" t="s">
        <v>1270</v>
      </c>
    </row>
    <row r="151" spans="1:7" ht="12.75">
      <c r="A151" s="347">
        <v>40346</v>
      </c>
      <c r="B151" s="349" t="s">
        <v>1271</v>
      </c>
      <c r="C151" s="349" t="s">
        <v>1272</v>
      </c>
      <c r="D151" s="349" t="s">
        <v>1273</v>
      </c>
      <c r="E151" s="349" t="s">
        <v>1274</v>
      </c>
      <c r="F151" s="349" t="s">
        <v>1275</v>
      </c>
      <c r="G151" s="349" t="s">
        <v>875</v>
      </c>
    </row>
    <row r="152" spans="1:7" ht="12.75">
      <c r="A152" s="347">
        <v>40346</v>
      </c>
      <c r="B152" s="349" t="s">
        <v>1276</v>
      </c>
      <c r="C152" s="349" t="s">
        <v>1277</v>
      </c>
      <c r="D152" s="349" t="s">
        <v>733</v>
      </c>
      <c r="E152" s="349" t="s">
        <v>1278</v>
      </c>
      <c r="F152" s="349" t="s">
        <v>1279</v>
      </c>
      <c r="G152" s="349" t="s">
        <v>1280</v>
      </c>
    </row>
    <row r="153" spans="1:7" ht="12.75">
      <c r="A153" s="347">
        <v>40346</v>
      </c>
      <c r="B153" s="349" t="s">
        <v>1281</v>
      </c>
      <c r="C153" s="349" t="s">
        <v>1282</v>
      </c>
      <c r="D153" s="349" t="s">
        <v>733</v>
      </c>
      <c r="E153" s="349" t="s">
        <v>1283</v>
      </c>
      <c r="F153" s="349" t="s">
        <v>1284</v>
      </c>
      <c r="G153" s="349" t="s">
        <v>736</v>
      </c>
    </row>
    <row r="154" spans="1:7" ht="12.75">
      <c r="A154" s="347">
        <v>40346</v>
      </c>
      <c r="B154" s="349" t="s">
        <v>1285</v>
      </c>
      <c r="C154" s="349" t="s">
        <v>1286</v>
      </c>
      <c r="D154" s="349" t="s">
        <v>733</v>
      </c>
      <c r="E154" s="349" t="s">
        <v>1287</v>
      </c>
      <c r="F154" s="349" t="s">
        <v>1288</v>
      </c>
      <c r="G154" s="349" t="s">
        <v>1289</v>
      </c>
    </row>
    <row r="155" spans="1:7" ht="12.75">
      <c r="A155" s="347">
        <v>40346</v>
      </c>
      <c r="B155" s="349" t="s">
        <v>1290</v>
      </c>
      <c r="C155" s="349" t="s">
        <v>1291</v>
      </c>
      <c r="D155" s="349" t="s">
        <v>733</v>
      </c>
      <c r="E155" s="349" t="s">
        <v>1292</v>
      </c>
      <c r="F155" s="349" t="s">
        <v>1293</v>
      </c>
      <c r="G155" s="349" t="s">
        <v>741</v>
      </c>
    </row>
    <row r="156" spans="1:7" ht="12.75">
      <c r="A156" s="347">
        <v>40346</v>
      </c>
      <c r="B156" s="349" t="s">
        <v>1294</v>
      </c>
      <c r="C156" s="349" t="s">
        <v>1295</v>
      </c>
      <c r="D156" s="349" t="s">
        <v>733</v>
      </c>
      <c r="E156" s="349" t="s">
        <v>1296</v>
      </c>
      <c r="F156" s="349" t="s">
        <v>1297</v>
      </c>
      <c r="G156" s="349" t="s">
        <v>1289</v>
      </c>
    </row>
    <row r="157" spans="1:7" ht="12.75">
      <c r="A157" s="347">
        <v>40346</v>
      </c>
      <c r="B157" s="349" t="s">
        <v>1298</v>
      </c>
      <c r="C157" s="349" t="s">
        <v>1299</v>
      </c>
      <c r="D157" s="349" t="s">
        <v>733</v>
      </c>
      <c r="E157" s="349" t="s">
        <v>1300</v>
      </c>
      <c r="F157" s="349" t="s">
        <v>1301</v>
      </c>
      <c r="G157" s="349" t="s">
        <v>1259</v>
      </c>
    </row>
    <row r="158" spans="1:7" ht="12.75">
      <c r="A158" s="347">
        <v>40346</v>
      </c>
      <c r="B158" s="349" t="s">
        <v>1302</v>
      </c>
      <c r="C158" s="349" t="s">
        <v>1303</v>
      </c>
      <c r="D158" s="349" t="s">
        <v>733</v>
      </c>
      <c r="E158" s="349" t="s">
        <v>1304</v>
      </c>
      <c r="F158" s="349" t="s">
        <v>1305</v>
      </c>
      <c r="G158" s="349" t="s">
        <v>736</v>
      </c>
    </row>
    <row r="159" spans="1:7" ht="12.75">
      <c r="A159" s="347">
        <v>40346</v>
      </c>
      <c r="B159" s="349" t="s">
        <v>1306</v>
      </c>
      <c r="C159" s="349" t="s">
        <v>1307</v>
      </c>
      <c r="D159" s="349" t="s">
        <v>733</v>
      </c>
      <c r="E159" s="349" t="s">
        <v>1308</v>
      </c>
      <c r="F159" s="349" t="s">
        <v>1309</v>
      </c>
      <c r="G159" s="349" t="s">
        <v>741</v>
      </c>
    </row>
    <row r="160" spans="1:7" ht="12.75">
      <c r="A160" s="347">
        <v>40346</v>
      </c>
      <c r="B160" s="349" t="s">
        <v>1310</v>
      </c>
      <c r="C160" s="349" t="s">
        <v>1311</v>
      </c>
      <c r="D160" s="349" t="s">
        <v>733</v>
      </c>
      <c r="E160" s="349" t="s">
        <v>1312</v>
      </c>
      <c r="F160" s="349" t="s">
        <v>719</v>
      </c>
      <c r="G160" s="349" t="s">
        <v>1313</v>
      </c>
    </row>
    <row r="161" spans="1:7" ht="12.75">
      <c r="A161" s="347">
        <v>40346</v>
      </c>
      <c r="B161" s="349" t="s">
        <v>1314</v>
      </c>
      <c r="C161" s="349" t="s">
        <v>1315</v>
      </c>
      <c r="D161" s="349" t="s">
        <v>1316</v>
      </c>
      <c r="E161" s="349" t="s">
        <v>1317</v>
      </c>
      <c r="F161" s="349" t="s">
        <v>1318</v>
      </c>
      <c r="G161" s="349" t="s">
        <v>770</v>
      </c>
    </row>
    <row r="162" spans="1:7" ht="12.75">
      <c r="A162" s="347">
        <v>40346</v>
      </c>
      <c r="B162" s="349" t="s">
        <v>1319</v>
      </c>
      <c r="C162" s="349" t="s">
        <v>1320</v>
      </c>
      <c r="D162" s="349" t="s">
        <v>1316</v>
      </c>
      <c r="E162" s="349" t="s">
        <v>1321</v>
      </c>
      <c r="F162" s="349" t="s">
        <v>719</v>
      </c>
      <c r="G162" s="349" t="s">
        <v>875</v>
      </c>
    </row>
    <row r="163" spans="1:7" ht="12.75">
      <c r="A163" s="347">
        <v>40346</v>
      </c>
      <c r="B163" s="349" t="s">
        <v>1322</v>
      </c>
      <c r="C163" s="349" t="s">
        <v>1323</v>
      </c>
      <c r="D163" s="349" t="s">
        <v>1316</v>
      </c>
      <c r="E163" s="349" t="s">
        <v>1321</v>
      </c>
      <c r="F163" s="349" t="s">
        <v>719</v>
      </c>
      <c r="G163" s="349" t="s">
        <v>1324</v>
      </c>
    </row>
    <row r="164" spans="1:7" ht="12.75">
      <c r="A164" s="347">
        <v>40346</v>
      </c>
      <c r="B164" s="349" t="s">
        <v>1325</v>
      </c>
      <c r="C164" s="349" t="s">
        <v>1326</v>
      </c>
      <c r="D164" s="349" t="s">
        <v>763</v>
      </c>
      <c r="E164" s="349" t="s">
        <v>1327</v>
      </c>
      <c r="F164" s="349" t="s">
        <v>1328</v>
      </c>
      <c r="G164" s="349" t="s">
        <v>755</v>
      </c>
    </row>
    <row r="165" spans="1:7" ht="12.75">
      <c r="A165" s="347">
        <v>40346</v>
      </c>
      <c r="B165" s="349" t="s">
        <v>1329</v>
      </c>
      <c r="C165" s="349" t="s">
        <v>1330</v>
      </c>
      <c r="D165" s="349" t="s">
        <v>763</v>
      </c>
      <c r="E165" s="349" t="s">
        <v>1331</v>
      </c>
      <c r="F165" s="349" t="s">
        <v>1332</v>
      </c>
      <c r="G165" s="349" t="s">
        <v>886</v>
      </c>
    </row>
    <row r="166" spans="1:7" ht="12.75">
      <c r="A166" s="347">
        <v>40346</v>
      </c>
      <c r="B166" s="349" t="s">
        <v>1333</v>
      </c>
      <c r="C166" s="349" t="s">
        <v>1334</v>
      </c>
      <c r="D166" s="349" t="s">
        <v>1335</v>
      </c>
      <c r="E166" s="349" t="s">
        <v>1336</v>
      </c>
      <c r="F166" s="349" t="s">
        <v>719</v>
      </c>
      <c r="G166" s="349" t="s">
        <v>661</v>
      </c>
    </row>
    <row r="167" spans="1:7" ht="12.75">
      <c r="A167" s="347">
        <v>40346</v>
      </c>
      <c r="B167" s="349" t="s">
        <v>1337</v>
      </c>
      <c r="C167" s="349" t="s">
        <v>1338</v>
      </c>
      <c r="D167" s="349" t="s">
        <v>1339</v>
      </c>
      <c r="E167" s="349" t="s">
        <v>1340</v>
      </c>
      <c r="F167" s="349" t="s">
        <v>1341</v>
      </c>
      <c r="G167" s="349" t="s">
        <v>717</v>
      </c>
    </row>
    <row r="168" spans="1:7" ht="12.75">
      <c r="A168" s="347">
        <v>40346</v>
      </c>
      <c r="B168" s="349" t="s">
        <v>1342</v>
      </c>
      <c r="C168" s="349" t="s">
        <v>1343</v>
      </c>
      <c r="D168" s="349" t="s">
        <v>773</v>
      </c>
      <c r="E168" s="349" t="s">
        <v>884</v>
      </c>
      <c r="F168" s="349" t="s">
        <v>1344</v>
      </c>
      <c r="G168" s="349" t="s">
        <v>883</v>
      </c>
    </row>
    <row r="169" spans="1:7" ht="12.75">
      <c r="A169" s="347">
        <v>40346</v>
      </c>
      <c r="B169" s="349" t="s">
        <v>1345</v>
      </c>
      <c r="C169" s="349" t="s">
        <v>1346</v>
      </c>
      <c r="D169" s="349" t="s">
        <v>1347</v>
      </c>
      <c r="E169" s="349" t="s">
        <v>1348</v>
      </c>
      <c r="F169" s="349" t="s">
        <v>1349</v>
      </c>
      <c r="G169" s="349" t="s">
        <v>1169</v>
      </c>
    </row>
    <row r="170" spans="1:7" ht="12.75">
      <c r="A170" s="347">
        <v>40346</v>
      </c>
      <c r="B170" s="349" t="s">
        <v>1350</v>
      </c>
      <c r="C170" s="349" t="s">
        <v>1351</v>
      </c>
      <c r="D170" s="349" t="s">
        <v>1347</v>
      </c>
      <c r="E170" s="349" t="s">
        <v>1352</v>
      </c>
      <c r="F170" s="349" t="s">
        <v>1353</v>
      </c>
      <c r="G170" s="349" t="s">
        <v>629</v>
      </c>
    </row>
    <row r="171" spans="1:7" ht="12.75">
      <c r="A171" s="347">
        <v>40346</v>
      </c>
      <c r="B171" s="349" t="s">
        <v>1354</v>
      </c>
      <c r="C171" s="349" t="s">
        <v>1355</v>
      </c>
      <c r="D171" s="349" t="s">
        <v>1356</v>
      </c>
      <c r="E171" s="349" t="s">
        <v>1357</v>
      </c>
      <c r="F171" s="349" t="s">
        <v>1358</v>
      </c>
      <c r="G171" s="349" t="s">
        <v>691</v>
      </c>
    </row>
    <row r="172" spans="1:7" ht="12.75">
      <c r="A172" s="347">
        <v>40346</v>
      </c>
      <c r="B172" s="349" t="s">
        <v>1359</v>
      </c>
      <c r="C172" s="349" t="s">
        <v>1360</v>
      </c>
      <c r="D172" s="349" t="s">
        <v>1356</v>
      </c>
      <c r="E172" s="349" t="s">
        <v>1357</v>
      </c>
      <c r="F172" s="349" t="s">
        <v>1361</v>
      </c>
      <c r="G172" s="349" t="s">
        <v>691</v>
      </c>
    </row>
    <row r="173" spans="1:7" ht="12.75">
      <c r="A173" s="347">
        <v>40346</v>
      </c>
      <c r="B173" s="349" t="s">
        <v>1362</v>
      </c>
      <c r="C173" s="349" t="s">
        <v>1363</v>
      </c>
      <c r="D173" s="349" t="s">
        <v>800</v>
      </c>
      <c r="E173" s="349" t="s">
        <v>804</v>
      </c>
      <c r="F173" s="349" t="s">
        <v>1364</v>
      </c>
      <c r="G173" s="349" t="s">
        <v>870</v>
      </c>
    </row>
    <row r="174" spans="1:7" ht="12.75">
      <c r="A174" s="347">
        <v>40346</v>
      </c>
      <c r="B174" s="349" t="s">
        <v>1365</v>
      </c>
      <c r="C174" s="349" t="s">
        <v>1366</v>
      </c>
      <c r="D174" s="349" t="s">
        <v>800</v>
      </c>
      <c r="E174" s="349" t="s">
        <v>1367</v>
      </c>
      <c r="F174" s="349" t="s">
        <v>1368</v>
      </c>
      <c r="G174" s="349" t="s">
        <v>691</v>
      </c>
    </row>
    <row r="175" spans="1:7" ht="12.75">
      <c r="A175" s="347">
        <v>40346</v>
      </c>
      <c r="B175" s="349" t="s">
        <v>1369</v>
      </c>
      <c r="C175" s="349" t="s">
        <v>1370</v>
      </c>
      <c r="D175" s="349" t="s">
        <v>1371</v>
      </c>
      <c r="E175" s="349" t="s">
        <v>1372</v>
      </c>
      <c r="F175" s="349" t="s">
        <v>1373</v>
      </c>
      <c r="G175" s="349" t="s">
        <v>882</v>
      </c>
    </row>
    <row r="176" spans="1:7" ht="12.75">
      <c r="A176" s="347">
        <v>40346</v>
      </c>
      <c r="B176" s="349" t="s">
        <v>1374</v>
      </c>
      <c r="C176" s="349" t="s">
        <v>1375</v>
      </c>
      <c r="D176" s="349" t="s">
        <v>1371</v>
      </c>
      <c r="E176" s="349" t="s">
        <v>1376</v>
      </c>
      <c r="F176" s="349" t="s">
        <v>1377</v>
      </c>
      <c r="G176" s="349" t="s">
        <v>721</v>
      </c>
    </row>
    <row r="177" spans="1:7" ht="12.75">
      <c r="A177" s="347">
        <v>40346</v>
      </c>
      <c r="B177" s="349" t="s">
        <v>1378</v>
      </c>
      <c r="C177" s="349" t="s">
        <v>1379</v>
      </c>
      <c r="D177" s="349" t="s">
        <v>825</v>
      </c>
      <c r="E177" s="349" t="s">
        <v>1380</v>
      </c>
      <c r="F177" s="349" t="s">
        <v>719</v>
      </c>
      <c r="G177" s="349" t="s">
        <v>1381</v>
      </c>
    </row>
    <row r="178" spans="1:7" ht="12.75">
      <c r="A178" s="347">
        <v>40346</v>
      </c>
      <c r="B178" s="349" t="s">
        <v>1382</v>
      </c>
      <c r="C178" s="349" t="s">
        <v>1383</v>
      </c>
      <c r="D178" s="349" t="s">
        <v>825</v>
      </c>
      <c r="E178" s="349" t="s">
        <v>826</v>
      </c>
      <c r="F178" s="349" t="s">
        <v>719</v>
      </c>
      <c r="G178" s="349" t="s">
        <v>830</v>
      </c>
    </row>
    <row r="179" spans="1:7" ht="12.75">
      <c r="A179" s="347">
        <v>40346</v>
      </c>
      <c r="B179" s="349" t="s">
        <v>1384</v>
      </c>
      <c r="C179" s="349" t="s">
        <v>1385</v>
      </c>
      <c r="D179" s="349" t="s">
        <v>825</v>
      </c>
      <c r="E179" s="349" t="s">
        <v>1380</v>
      </c>
      <c r="F179" s="349" t="s">
        <v>719</v>
      </c>
      <c r="G179" s="349" t="s">
        <v>1386</v>
      </c>
    </row>
    <row r="180" spans="1:7" ht="12.75">
      <c r="A180" s="347">
        <v>40346</v>
      </c>
      <c r="B180" s="349" t="s">
        <v>1387</v>
      </c>
      <c r="C180" s="349" t="s">
        <v>1388</v>
      </c>
      <c r="D180" s="349" t="s">
        <v>825</v>
      </c>
      <c r="E180" s="349" t="s">
        <v>826</v>
      </c>
      <c r="F180" s="349" t="s">
        <v>719</v>
      </c>
      <c r="G180" s="349" t="s">
        <v>830</v>
      </c>
    </row>
    <row r="181" spans="1:7" ht="12.75">
      <c r="A181" s="347">
        <v>40346</v>
      </c>
      <c r="B181" s="349" t="s">
        <v>1389</v>
      </c>
      <c r="C181" s="349" t="s">
        <v>1390</v>
      </c>
      <c r="D181" s="349" t="s">
        <v>1391</v>
      </c>
      <c r="E181" s="349" t="s">
        <v>1392</v>
      </c>
      <c r="F181" s="349" t="s">
        <v>719</v>
      </c>
      <c r="G181" s="349" t="s">
        <v>1393</v>
      </c>
    </row>
    <row r="182" spans="1:7" ht="12.75">
      <c r="A182" s="347">
        <v>40346</v>
      </c>
      <c r="B182" s="349" t="s">
        <v>1394</v>
      </c>
      <c r="C182" s="349" t="s">
        <v>1395</v>
      </c>
      <c r="D182" s="349" t="s">
        <v>837</v>
      </c>
      <c r="E182" s="349" t="s">
        <v>838</v>
      </c>
      <c r="F182" s="349" t="s">
        <v>719</v>
      </c>
      <c r="G182" s="349" t="s">
        <v>1396</v>
      </c>
    </row>
    <row r="183" spans="1:7" ht="12.75">
      <c r="A183" s="347">
        <v>40346</v>
      </c>
      <c r="B183" s="349" t="s">
        <v>1397</v>
      </c>
      <c r="C183" s="349" t="s">
        <v>1398</v>
      </c>
      <c r="D183" s="349" t="s">
        <v>846</v>
      </c>
      <c r="E183" s="349" t="s">
        <v>1399</v>
      </c>
      <c r="F183" s="349" t="s">
        <v>1400</v>
      </c>
      <c r="G183" s="349" t="s">
        <v>724</v>
      </c>
    </row>
    <row r="184" spans="1:7" ht="12.75">
      <c r="A184" s="347">
        <v>40346</v>
      </c>
      <c r="B184" s="349" t="s">
        <v>1401</v>
      </c>
      <c r="C184" s="349" t="s">
        <v>1402</v>
      </c>
      <c r="D184" s="349" t="s">
        <v>852</v>
      </c>
      <c r="E184" s="349" t="s">
        <v>1403</v>
      </c>
      <c r="F184" s="349" t="s">
        <v>1404</v>
      </c>
      <c r="G184" s="349" t="s">
        <v>629</v>
      </c>
    </row>
    <row r="185" spans="1:7" ht="12.75">
      <c r="A185" s="347">
        <v>40346</v>
      </c>
      <c r="B185" s="349" t="s">
        <v>1405</v>
      </c>
      <c r="C185" s="349" t="s">
        <v>1406</v>
      </c>
      <c r="D185" s="349" t="s">
        <v>852</v>
      </c>
      <c r="E185" s="349" t="s">
        <v>1407</v>
      </c>
      <c r="F185" s="349" t="s">
        <v>1408</v>
      </c>
      <c r="G185" s="349" t="s">
        <v>724</v>
      </c>
    </row>
    <row r="186" spans="1:7" ht="12.75">
      <c r="A186" s="347">
        <v>40346</v>
      </c>
      <c r="B186" s="349" t="s">
        <v>1409</v>
      </c>
      <c r="C186" s="349" t="s">
        <v>1410</v>
      </c>
      <c r="D186" s="349" t="s">
        <v>852</v>
      </c>
      <c r="E186" s="349" t="s">
        <v>1411</v>
      </c>
      <c r="F186" s="349" t="s">
        <v>1412</v>
      </c>
      <c r="G186" s="349" t="s">
        <v>882</v>
      </c>
    </row>
    <row r="187" spans="1:7" ht="12.75">
      <c r="A187" s="347">
        <v>40346</v>
      </c>
      <c r="B187" s="349" t="s">
        <v>1413</v>
      </c>
      <c r="C187" s="349" t="s">
        <v>1414</v>
      </c>
      <c r="D187" s="349" t="s">
        <v>852</v>
      </c>
      <c r="E187" s="349" t="s">
        <v>1415</v>
      </c>
      <c r="F187" s="349" t="s">
        <v>1416</v>
      </c>
      <c r="G187" s="349" t="s">
        <v>723</v>
      </c>
    </row>
    <row r="188" spans="1:7" ht="12.75">
      <c r="A188" s="347">
        <v>40346</v>
      </c>
      <c r="B188" s="349" t="s">
        <v>1417</v>
      </c>
      <c r="C188" s="349" t="s">
        <v>1418</v>
      </c>
      <c r="D188" s="349" t="s">
        <v>873</v>
      </c>
      <c r="E188" s="349" t="s">
        <v>1419</v>
      </c>
      <c r="F188" s="349" t="s">
        <v>719</v>
      </c>
      <c r="G188" s="349" t="s">
        <v>1420</v>
      </c>
    </row>
    <row r="189" spans="1:7" ht="12.75">
      <c r="A189" s="347">
        <v>40346</v>
      </c>
      <c r="B189" s="349" t="s">
        <v>1421</v>
      </c>
      <c r="C189" s="349" t="s">
        <v>1422</v>
      </c>
      <c r="D189" s="349" t="s">
        <v>1423</v>
      </c>
      <c r="E189" s="349" t="s">
        <v>1424</v>
      </c>
      <c r="F189" s="349" t="s">
        <v>1425</v>
      </c>
      <c r="G189" s="349" t="s">
        <v>726</v>
      </c>
    </row>
    <row r="190" spans="1:7" ht="12.75">
      <c r="A190" s="347">
        <v>40346</v>
      </c>
      <c r="B190" s="349" t="s">
        <v>1426</v>
      </c>
      <c r="C190" s="349" t="s">
        <v>1427</v>
      </c>
      <c r="D190" s="349" t="s">
        <v>1428</v>
      </c>
      <c r="E190" s="349" t="s">
        <v>1429</v>
      </c>
      <c r="F190" s="349" t="s">
        <v>1430</v>
      </c>
      <c r="G190" s="349" t="s">
        <v>725</v>
      </c>
    </row>
    <row r="191" spans="1:7" ht="12.75">
      <c r="A191" s="347">
        <v>40346</v>
      </c>
      <c r="B191" s="349" t="s">
        <v>1431</v>
      </c>
      <c r="C191" s="349" t="s">
        <v>1432</v>
      </c>
      <c r="D191" s="349" t="s">
        <v>1428</v>
      </c>
      <c r="E191" s="349" t="s">
        <v>1429</v>
      </c>
      <c r="F191" s="349" t="s">
        <v>1433</v>
      </c>
      <c r="G191" s="349" t="s">
        <v>723</v>
      </c>
    </row>
    <row r="192" spans="1:7" ht="12.75">
      <c r="A192" s="347">
        <v>40346</v>
      </c>
      <c r="B192" s="349" t="s">
        <v>1434</v>
      </c>
      <c r="C192" s="349" t="s">
        <v>1435</v>
      </c>
      <c r="D192" s="349" t="s">
        <v>1428</v>
      </c>
      <c r="E192" s="349" t="s">
        <v>1429</v>
      </c>
      <c r="F192" s="349" t="s">
        <v>1436</v>
      </c>
      <c r="G192" s="349" t="s">
        <v>723</v>
      </c>
    </row>
    <row r="193" spans="1:7" ht="12.75">
      <c r="A193" s="347">
        <v>40346</v>
      </c>
      <c r="B193" s="349" t="s">
        <v>1437</v>
      </c>
      <c r="C193" s="349" t="s">
        <v>1438</v>
      </c>
      <c r="D193" s="349" t="s">
        <v>1439</v>
      </c>
      <c r="E193" s="349" t="s">
        <v>1440</v>
      </c>
      <c r="F193" s="349" t="s">
        <v>1441</v>
      </c>
      <c r="G193" s="349" t="s">
        <v>724</v>
      </c>
    </row>
    <row r="194" spans="1:7" ht="12.75">
      <c r="A194" s="347">
        <v>40346</v>
      </c>
      <c r="B194" s="349" t="s">
        <v>1442</v>
      </c>
      <c r="C194" s="349" t="s">
        <v>1443</v>
      </c>
      <c r="D194" s="349" t="s">
        <v>1439</v>
      </c>
      <c r="E194" s="349" t="s">
        <v>1440</v>
      </c>
      <c r="F194" s="349" t="s">
        <v>1444</v>
      </c>
      <c r="G194" s="349" t="s">
        <v>723</v>
      </c>
    </row>
    <row r="195" spans="1:7" ht="12.75">
      <c r="A195" s="347">
        <v>40346</v>
      </c>
      <c r="B195" s="349" t="s">
        <v>1445</v>
      </c>
      <c r="C195" s="349" t="s">
        <v>1446</v>
      </c>
      <c r="D195" s="349" t="s">
        <v>1447</v>
      </c>
      <c r="E195" s="349" t="s">
        <v>1448</v>
      </c>
      <c r="F195" s="349" t="s">
        <v>1449</v>
      </c>
      <c r="G195" s="349" t="s">
        <v>718</v>
      </c>
    </row>
    <row r="196" spans="1:7" ht="12.75">
      <c r="A196" s="347">
        <v>40346</v>
      </c>
      <c r="B196" s="349" t="s">
        <v>1450</v>
      </c>
      <c r="C196" s="349" t="s">
        <v>1451</v>
      </c>
      <c r="D196" s="349" t="s">
        <v>911</v>
      </c>
      <c r="E196" s="349" t="s">
        <v>912</v>
      </c>
      <c r="F196" s="349" t="s">
        <v>1452</v>
      </c>
      <c r="G196" s="349" t="s">
        <v>1453</v>
      </c>
    </row>
    <row r="197" spans="1:7" ht="12.75">
      <c r="A197" s="347">
        <v>40346</v>
      </c>
      <c r="B197" s="349" t="s">
        <v>1454</v>
      </c>
      <c r="C197" s="349" t="s">
        <v>1455</v>
      </c>
      <c r="D197" s="349" t="s">
        <v>919</v>
      </c>
      <c r="E197" s="349" t="s">
        <v>920</v>
      </c>
      <c r="F197" s="349" t="s">
        <v>924</v>
      </c>
      <c r="G197" s="349" t="s">
        <v>1456</v>
      </c>
    </row>
    <row r="198" spans="1:7" ht="12.75">
      <c r="A198" s="347">
        <v>40346</v>
      </c>
      <c r="B198" s="349" t="s">
        <v>1457</v>
      </c>
      <c r="C198" s="349" t="s">
        <v>1458</v>
      </c>
      <c r="D198" s="349" t="s">
        <v>1459</v>
      </c>
      <c r="E198" s="349" t="s">
        <v>1460</v>
      </c>
      <c r="F198" s="349" t="s">
        <v>1461</v>
      </c>
      <c r="G198" s="349" t="s">
        <v>1462</v>
      </c>
    </row>
    <row r="199" spans="1:7" ht="12.75">
      <c r="A199" s="347">
        <v>40346</v>
      </c>
      <c r="B199" s="349" t="s">
        <v>1463</v>
      </c>
      <c r="C199" s="349" t="s">
        <v>1464</v>
      </c>
      <c r="D199" s="349" t="s">
        <v>1465</v>
      </c>
      <c r="E199" s="349" t="s">
        <v>1466</v>
      </c>
      <c r="F199" s="349" t="s">
        <v>1467</v>
      </c>
      <c r="G199" s="349" t="s">
        <v>642</v>
      </c>
    </row>
    <row r="200" spans="1:7" ht="12.75">
      <c r="A200" s="347">
        <v>40346</v>
      </c>
      <c r="B200" s="349" t="s">
        <v>1468</v>
      </c>
      <c r="C200" s="349" t="s">
        <v>1469</v>
      </c>
      <c r="D200" s="349" t="s">
        <v>1470</v>
      </c>
      <c r="E200" s="349" t="s">
        <v>1471</v>
      </c>
      <c r="F200" s="349" t="s">
        <v>1472</v>
      </c>
      <c r="G200" s="349" t="s">
        <v>691</v>
      </c>
    </row>
    <row r="201" spans="1:7" ht="12.75">
      <c r="A201" s="347">
        <v>40346</v>
      </c>
      <c r="B201" s="349" t="s">
        <v>1473</v>
      </c>
      <c r="C201" s="349" t="s">
        <v>1474</v>
      </c>
      <c r="D201" s="349" t="s">
        <v>1470</v>
      </c>
      <c r="E201" s="349" t="s">
        <v>1471</v>
      </c>
      <c r="F201" s="349" t="s">
        <v>1472</v>
      </c>
      <c r="G201" s="349" t="s">
        <v>870</v>
      </c>
    </row>
    <row r="202" spans="1:7" ht="12.75">
      <c r="A202" s="347">
        <v>40346</v>
      </c>
      <c r="B202" s="349" t="s">
        <v>1475</v>
      </c>
      <c r="C202" s="349" t="s">
        <v>1476</v>
      </c>
      <c r="D202" s="349" t="s">
        <v>1470</v>
      </c>
      <c r="E202" s="349" t="s">
        <v>1471</v>
      </c>
      <c r="F202" s="349" t="s">
        <v>1472</v>
      </c>
      <c r="G202" s="349" t="s">
        <v>691</v>
      </c>
    </row>
    <row r="203" spans="1:7" ht="12.75">
      <c r="A203" s="347">
        <v>40346</v>
      </c>
      <c r="B203" s="349" t="s">
        <v>1477</v>
      </c>
      <c r="C203" s="349" t="s">
        <v>1478</v>
      </c>
      <c r="D203" s="349" t="s">
        <v>1470</v>
      </c>
      <c r="E203" s="349" t="s">
        <v>1471</v>
      </c>
      <c r="F203" s="349" t="s">
        <v>1472</v>
      </c>
      <c r="G203" s="349" t="s">
        <v>691</v>
      </c>
    </row>
    <row r="204" spans="1:7" ht="12.75">
      <c r="A204" s="347">
        <v>40346</v>
      </c>
      <c r="B204" s="349" t="s">
        <v>1479</v>
      </c>
      <c r="C204" s="349" t="s">
        <v>1480</v>
      </c>
      <c r="D204" s="349" t="s">
        <v>1470</v>
      </c>
      <c r="E204" s="349" t="s">
        <v>1471</v>
      </c>
      <c r="F204" s="349" t="s">
        <v>1481</v>
      </c>
      <c r="G204" s="349" t="s">
        <v>723</v>
      </c>
    </row>
    <row r="205" spans="1:7" ht="12.75">
      <c r="A205" s="347">
        <v>40346</v>
      </c>
      <c r="B205" s="349" t="s">
        <v>1482</v>
      </c>
      <c r="C205" s="349" t="s">
        <v>1483</v>
      </c>
      <c r="D205" s="349" t="s">
        <v>1470</v>
      </c>
      <c r="E205" s="349" t="s">
        <v>1471</v>
      </c>
      <c r="F205" s="349" t="s">
        <v>1472</v>
      </c>
      <c r="G205" s="349" t="s">
        <v>691</v>
      </c>
    </row>
    <row r="206" spans="1:7" ht="12.75">
      <c r="A206" s="347">
        <v>40346</v>
      </c>
      <c r="B206" s="349" t="s">
        <v>1484</v>
      </c>
      <c r="C206" s="349" t="s">
        <v>1485</v>
      </c>
      <c r="D206" s="349" t="s">
        <v>1470</v>
      </c>
      <c r="E206" s="349" t="s">
        <v>1471</v>
      </c>
      <c r="F206" s="349" t="s">
        <v>1472</v>
      </c>
      <c r="G206" s="349" t="s">
        <v>691</v>
      </c>
    </row>
    <row r="207" spans="1:7" ht="12.75">
      <c r="A207" s="347">
        <v>40346</v>
      </c>
      <c r="B207" s="349" t="s">
        <v>1486</v>
      </c>
      <c r="C207" s="349" t="s">
        <v>1487</v>
      </c>
      <c r="D207" s="349" t="s">
        <v>1488</v>
      </c>
      <c r="E207" s="349" t="s">
        <v>1489</v>
      </c>
      <c r="F207" s="349" t="s">
        <v>1490</v>
      </c>
      <c r="G207" s="349" t="s">
        <v>717</v>
      </c>
    </row>
    <row r="208" spans="1:7" ht="12.75">
      <c r="A208" s="347">
        <v>40346</v>
      </c>
      <c r="B208" s="349" t="s">
        <v>1491</v>
      </c>
      <c r="C208" s="349" t="s">
        <v>1492</v>
      </c>
      <c r="D208" s="349" t="s">
        <v>1488</v>
      </c>
      <c r="E208" s="349" t="s">
        <v>1489</v>
      </c>
      <c r="F208" s="349" t="s">
        <v>1493</v>
      </c>
      <c r="G208" s="349" t="s">
        <v>717</v>
      </c>
    </row>
    <row r="209" spans="1:7" ht="12.75">
      <c r="A209" s="347">
        <v>40346</v>
      </c>
      <c r="B209" s="349" t="s">
        <v>1494</v>
      </c>
      <c r="C209" s="349" t="s">
        <v>1495</v>
      </c>
      <c r="D209" s="349" t="s">
        <v>1488</v>
      </c>
      <c r="E209" s="349" t="s">
        <v>1489</v>
      </c>
      <c r="F209" s="349" t="s">
        <v>1496</v>
      </c>
      <c r="G209" s="349" t="s">
        <v>886</v>
      </c>
    </row>
    <row r="210" spans="1:7" ht="12.75">
      <c r="A210" s="347">
        <v>40346</v>
      </c>
      <c r="B210" s="349" t="s">
        <v>1497</v>
      </c>
      <c r="C210" s="349" t="s">
        <v>1498</v>
      </c>
      <c r="D210" s="349" t="s">
        <v>933</v>
      </c>
      <c r="E210" s="349" t="s">
        <v>934</v>
      </c>
      <c r="F210" s="349" t="s">
        <v>1499</v>
      </c>
      <c r="G210" s="349" t="s">
        <v>678</v>
      </c>
    </row>
    <row r="211" spans="1:7" ht="12.75">
      <c r="A211" s="347">
        <v>40346</v>
      </c>
      <c r="B211" s="349" t="s">
        <v>1500</v>
      </c>
      <c r="C211" s="349" t="s">
        <v>1501</v>
      </c>
      <c r="D211" s="349" t="s">
        <v>933</v>
      </c>
      <c r="E211" s="349" t="s">
        <v>934</v>
      </c>
      <c r="F211" s="349" t="s">
        <v>1502</v>
      </c>
      <c r="G211" s="349" t="s">
        <v>870</v>
      </c>
    </row>
    <row r="212" spans="1:7" ht="12.75">
      <c r="A212" s="347">
        <v>40346</v>
      </c>
      <c r="B212" s="349" t="s">
        <v>1503</v>
      </c>
      <c r="C212" s="349" t="s">
        <v>1504</v>
      </c>
      <c r="D212" s="349" t="s">
        <v>953</v>
      </c>
      <c r="E212" s="349" t="s">
        <v>954</v>
      </c>
      <c r="F212" s="349" t="s">
        <v>1505</v>
      </c>
      <c r="G212" s="349" t="s">
        <v>1506</v>
      </c>
    </row>
    <row r="213" spans="1:7" ht="12.75">
      <c r="A213" s="347">
        <v>40346</v>
      </c>
      <c r="B213" s="349" t="s">
        <v>1507</v>
      </c>
      <c r="C213" s="349" t="s">
        <v>1508</v>
      </c>
      <c r="D213" s="349" t="s">
        <v>1509</v>
      </c>
      <c r="E213" s="349" t="s">
        <v>1510</v>
      </c>
      <c r="F213" s="349" t="s">
        <v>1511</v>
      </c>
      <c r="G213" s="349" t="s">
        <v>1214</v>
      </c>
    </row>
    <row r="214" spans="1:7" ht="12.75">
      <c r="A214" s="347">
        <v>40346</v>
      </c>
      <c r="B214" s="349" t="s">
        <v>1512</v>
      </c>
      <c r="C214" s="349" t="s">
        <v>1513</v>
      </c>
      <c r="D214" s="349" t="s">
        <v>1509</v>
      </c>
      <c r="E214" s="349" t="s">
        <v>1510</v>
      </c>
      <c r="F214" s="349" t="s">
        <v>1511</v>
      </c>
      <c r="G214" s="349" t="s">
        <v>1514</v>
      </c>
    </row>
    <row r="215" spans="1:7" ht="12.75">
      <c r="A215" s="347">
        <v>40346</v>
      </c>
      <c r="B215" s="349" t="s">
        <v>1515</v>
      </c>
      <c r="C215" s="349" t="s">
        <v>1516</v>
      </c>
      <c r="D215" s="349" t="s">
        <v>1517</v>
      </c>
      <c r="E215" s="349" t="s">
        <v>1518</v>
      </c>
      <c r="F215" s="349" t="s">
        <v>1519</v>
      </c>
      <c r="G215" s="349" t="s">
        <v>883</v>
      </c>
    </row>
    <row r="216" spans="1:7" ht="12.75">
      <c r="A216" s="347">
        <v>40346</v>
      </c>
      <c r="B216" s="349" t="s">
        <v>1520</v>
      </c>
      <c r="C216" s="349" t="s">
        <v>1521</v>
      </c>
      <c r="D216" s="349" t="s">
        <v>1522</v>
      </c>
      <c r="E216" s="349" t="s">
        <v>1523</v>
      </c>
      <c r="F216" s="349" t="s">
        <v>1524</v>
      </c>
      <c r="G216" s="349" t="s">
        <v>723</v>
      </c>
    </row>
    <row r="217" spans="1:7" ht="12.75">
      <c r="A217" s="347">
        <v>40346</v>
      </c>
      <c r="B217" s="349" t="s">
        <v>1525</v>
      </c>
      <c r="C217" s="349" t="s">
        <v>1526</v>
      </c>
      <c r="D217" s="349" t="s">
        <v>959</v>
      </c>
      <c r="E217" s="349" t="s">
        <v>960</v>
      </c>
      <c r="F217" s="349" t="s">
        <v>1527</v>
      </c>
      <c r="G217" s="349" t="s">
        <v>1528</v>
      </c>
    </row>
    <row r="218" spans="1:7" ht="12.75">
      <c r="A218" s="347">
        <v>40346</v>
      </c>
      <c r="B218" s="349" t="s">
        <v>1529</v>
      </c>
      <c r="C218" s="349" t="s">
        <v>1530</v>
      </c>
      <c r="D218" s="349" t="s">
        <v>1531</v>
      </c>
      <c r="E218" s="349" t="s">
        <v>1532</v>
      </c>
      <c r="F218" s="349" t="s">
        <v>1533</v>
      </c>
      <c r="G218" s="349" t="s">
        <v>736</v>
      </c>
    </row>
    <row r="219" spans="1:7" ht="12.75">
      <c r="A219" s="347">
        <v>40346</v>
      </c>
      <c r="B219" s="349" t="s">
        <v>1534</v>
      </c>
      <c r="C219" s="349" t="s">
        <v>1535</v>
      </c>
      <c r="D219" s="349" t="s">
        <v>1531</v>
      </c>
      <c r="E219" s="349" t="s">
        <v>1532</v>
      </c>
      <c r="F219" s="349" t="s">
        <v>1533</v>
      </c>
      <c r="G219" s="349" t="s">
        <v>736</v>
      </c>
    </row>
    <row r="220" spans="1:7" ht="12.75">
      <c r="A220" s="347">
        <v>40346</v>
      </c>
      <c r="B220" s="349" t="s">
        <v>1536</v>
      </c>
      <c r="C220" s="349" t="s">
        <v>1537</v>
      </c>
      <c r="D220" s="349" t="s">
        <v>1538</v>
      </c>
      <c r="E220" s="349" t="s">
        <v>1539</v>
      </c>
      <c r="F220" s="349" t="s">
        <v>1540</v>
      </c>
      <c r="G220" s="349" t="s">
        <v>722</v>
      </c>
    </row>
    <row r="221" spans="1:7" ht="12.75">
      <c r="A221" s="347">
        <v>40346</v>
      </c>
      <c r="B221" s="349" t="s">
        <v>1541</v>
      </c>
      <c r="C221" s="349" t="s">
        <v>1542</v>
      </c>
      <c r="D221" s="349" t="s">
        <v>964</v>
      </c>
      <c r="E221" s="349" t="s">
        <v>965</v>
      </c>
      <c r="F221" s="349" t="s">
        <v>1543</v>
      </c>
      <c r="G221" s="349" t="s">
        <v>967</v>
      </c>
    </row>
    <row r="222" spans="1:7" ht="12.75">
      <c r="A222" s="347">
        <v>40346</v>
      </c>
      <c r="B222" s="349" t="s">
        <v>1544</v>
      </c>
      <c r="C222" s="349" t="s">
        <v>1545</v>
      </c>
      <c r="D222" s="349" t="s">
        <v>1546</v>
      </c>
      <c r="E222" s="349" t="s">
        <v>1547</v>
      </c>
      <c r="F222" s="349" t="s">
        <v>1548</v>
      </c>
      <c r="G222" s="349" t="s">
        <v>1549</v>
      </c>
    </row>
    <row r="223" spans="1:7" ht="12.75">
      <c r="A223" s="347">
        <v>40346</v>
      </c>
      <c r="B223" s="349" t="s">
        <v>1550</v>
      </c>
      <c r="C223" s="349" t="s">
        <v>1551</v>
      </c>
      <c r="D223" s="349" t="s">
        <v>1552</v>
      </c>
      <c r="E223" s="349" t="s">
        <v>1553</v>
      </c>
      <c r="F223" s="349" t="s">
        <v>1554</v>
      </c>
      <c r="G223" s="349" t="s">
        <v>1555</v>
      </c>
    </row>
    <row r="224" spans="1:7" ht="12.75">
      <c r="A224" s="347">
        <v>40346</v>
      </c>
      <c r="B224" s="349" t="s">
        <v>1556</v>
      </c>
      <c r="C224" s="349" t="s">
        <v>1557</v>
      </c>
      <c r="D224" s="349" t="s">
        <v>1552</v>
      </c>
      <c r="E224" s="349" t="s">
        <v>1553</v>
      </c>
      <c r="F224" s="349" t="s">
        <v>1554</v>
      </c>
      <c r="G224" s="349" t="s">
        <v>722</v>
      </c>
    </row>
    <row r="225" spans="1:7" ht="12.75">
      <c r="A225" s="347">
        <v>40346</v>
      </c>
      <c r="B225" s="349" t="s">
        <v>1558</v>
      </c>
      <c r="C225" s="349" t="s">
        <v>1559</v>
      </c>
      <c r="D225" s="349" t="s">
        <v>1560</v>
      </c>
      <c r="E225" s="349" t="s">
        <v>1561</v>
      </c>
      <c r="F225" s="349" t="s">
        <v>1562</v>
      </c>
      <c r="G225" s="349" t="s">
        <v>1453</v>
      </c>
    </row>
    <row r="226" spans="1:7" ht="12.75">
      <c r="A226" s="347">
        <v>40346</v>
      </c>
      <c r="B226" s="349" t="s">
        <v>1563</v>
      </c>
      <c r="C226" s="349" t="s">
        <v>1564</v>
      </c>
      <c r="D226" s="349" t="s">
        <v>976</v>
      </c>
      <c r="E226" s="349" t="s">
        <v>977</v>
      </c>
      <c r="F226" s="349" t="s">
        <v>1565</v>
      </c>
      <c r="G226" s="349" t="s">
        <v>1566</v>
      </c>
    </row>
    <row r="227" spans="1:7" ht="12.75">
      <c r="A227" s="347">
        <v>40346</v>
      </c>
      <c r="B227" s="349" t="s">
        <v>1567</v>
      </c>
      <c r="C227" s="349" t="s">
        <v>1568</v>
      </c>
      <c r="D227" s="349" t="s">
        <v>981</v>
      </c>
      <c r="E227" s="349" t="s">
        <v>982</v>
      </c>
      <c r="F227" s="349" t="s">
        <v>1569</v>
      </c>
      <c r="G227" s="349" t="s">
        <v>1570</v>
      </c>
    </row>
    <row r="228" spans="1:7" ht="12.75">
      <c r="A228" s="347">
        <v>40346</v>
      </c>
      <c r="B228" s="349" t="s">
        <v>1571</v>
      </c>
      <c r="C228" s="349" t="s">
        <v>1572</v>
      </c>
      <c r="D228" s="349" t="s">
        <v>996</v>
      </c>
      <c r="E228" s="349" t="s">
        <v>1573</v>
      </c>
      <c r="F228" s="349" t="s">
        <v>1574</v>
      </c>
      <c r="G228" s="349" t="s">
        <v>1453</v>
      </c>
    </row>
    <row r="229" spans="1:7" ht="12.75">
      <c r="A229" s="347">
        <v>40346</v>
      </c>
      <c r="B229" s="349" t="s">
        <v>1575</v>
      </c>
      <c r="C229" s="349" t="s">
        <v>1576</v>
      </c>
      <c r="D229" s="349" t="s">
        <v>996</v>
      </c>
      <c r="E229" s="349" t="s">
        <v>1573</v>
      </c>
      <c r="F229" s="349" t="s">
        <v>1574</v>
      </c>
      <c r="G229" s="349" t="s">
        <v>1453</v>
      </c>
    </row>
    <row r="230" spans="1:7" ht="12.75">
      <c r="A230" s="347">
        <v>40346</v>
      </c>
      <c r="B230" s="349" t="s">
        <v>1577</v>
      </c>
      <c r="C230" s="349" t="s">
        <v>1578</v>
      </c>
      <c r="D230" s="349" t="s">
        <v>1001</v>
      </c>
      <c r="E230" s="349" t="s">
        <v>1579</v>
      </c>
      <c r="F230" s="349" t="s">
        <v>1580</v>
      </c>
      <c r="G230" s="349" t="s">
        <v>720</v>
      </c>
    </row>
    <row r="231" spans="1:7" ht="12.75">
      <c r="A231" s="347">
        <v>40346</v>
      </c>
      <c r="B231" s="349" t="s">
        <v>1581</v>
      </c>
      <c r="C231" s="349" t="s">
        <v>1582</v>
      </c>
      <c r="D231" s="349" t="s">
        <v>1001</v>
      </c>
      <c r="E231" s="349" t="s">
        <v>1583</v>
      </c>
      <c r="F231" s="349" t="s">
        <v>1584</v>
      </c>
      <c r="G231" s="349" t="s">
        <v>723</v>
      </c>
    </row>
    <row r="232" spans="1:7" ht="12.75">
      <c r="A232" s="347">
        <v>40346</v>
      </c>
      <c r="B232" s="349" t="s">
        <v>1585</v>
      </c>
      <c r="C232" s="349" t="s">
        <v>1586</v>
      </c>
      <c r="D232" s="349" t="s">
        <v>1014</v>
      </c>
      <c r="E232" s="349" t="s">
        <v>1587</v>
      </c>
      <c r="F232" s="349" t="s">
        <v>1588</v>
      </c>
      <c r="G232" s="349" t="s">
        <v>724</v>
      </c>
    </row>
    <row r="233" spans="1:7" ht="12.75">
      <c r="A233" s="347">
        <v>40346</v>
      </c>
      <c r="B233" s="349" t="s">
        <v>1589</v>
      </c>
      <c r="C233" s="349" t="s">
        <v>1590</v>
      </c>
      <c r="D233" s="349" t="s">
        <v>1014</v>
      </c>
      <c r="E233" s="349" t="s">
        <v>1591</v>
      </c>
      <c r="F233" s="349" t="s">
        <v>1592</v>
      </c>
      <c r="G233" s="349" t="s">
        <v>755</v>
      </c>
    </row>
    <row r="234" spans="1:7" ht="12.75">
      <c r="A234" s="347">
        <v>40346</v>
      </c>
      <c r="B234" s="349" t="s">
        <v>1593</v>
      </c>
      <c r="C234" s="349" t="s">
        <v>1594</v>
      </c>
      <c r="D234" s="349" t="s">
        <v>1014</v>
      </c>
      <c r="E234" s="349" t="s">
        <v>993</v>
      </c>
      <c r="F234" s="349" t="s">
        <v>1595</v>
      </c>
      <c r="G234" s="349" t="s">
        <v>691</v>
      </c>
    </row>
    <row r="235" spans="1:7" ht="12.75">
      <c r="A235" s="347">
        <v>40346</v>
      </c>
      <c r="B235" s="349" t="s">
        <v>1596</v>
      </c>
      <c r="C235" s="349" t="s">
        <v>1597</v>
      </c>
      <c r="D235" s="349" t="s">
        <v>1599</v>
      </c>
      <c r="E235" s="349" t="s">
        <v>1600</v>
      </c>
      <c r="F235" s="349" t="s">
        <v>1601</v>
      </c>
      <c r="G235" s="349" t="s">
        <v>629</v>
      </c>
    </row>
    <row r="236" spans="1:7" ht="12.75">
      <c r="A236" s="347">
        <v>40346</v>
      </c>
      <c r="B236" s="349" t="s">
        <v>1602</v>
      </c>
      <c r="C236" s="349" t="s">
        <v>1603</v>
      </c>
      <c r="D236" s="349" t="s">
        <v>1604</v>
      </c>
      <c r="E236" s="349" t="s">
        <v>1605</v>
      </c>
      <c r="F236" s="349" t="s">
        <v>1606</v>
      </c>
      <c r="G236" s="349" t="s">
        <v>942</v>
      </c>
    </row>
    <row r="237" spans="1:7" ht="13.5" thickBot="1">
      <c r="A237" s="348">
        <v>40346</v>
      </c>
      <c r="B237" s="350" t="s">
        <v>1607</v>
      </c>
      <c r="C237" s="350" t="s">
        <v>1608</v>
      </c>
      <c r="D237" s="350" t="s">
        <v>1604</v>
      </c>
      <c r="E237" s="350" t="s">
        <v>1609</v>
      </c>
      <c r="F237" s="350" t="s">
        <v>1610</v>
      </c>
      <c r="G237" s="350" t="s">
        <v>883</v>
      </c>
    </row>
    <row r="238" ht="13.5" thickTop="1">
      <c r="A238" s="346"/>
    </row>
    <row r="239" ht="12.75">
      <c r="A239" s="346"/>
    </row>
    <row r="240" ht="12.75">
      <c r="A240" s="346"/>
    </row>
    <row r="241" ht="12.75">
      <c r="A241" s="346"/>
    </row>
    <row r="242" ht="12.75">
      <c r="A242" s="346"/>
    </row>
    <row r="243" ht="12.75">
      <c r="A243" s="346"/>
    </row>
    <row r="244" ht="12.75">
      <c r="A244" s="346"/>
    </row>
    <row r="245" ht="12.75">
      <c r="A245" s="346"/>
    </row>
    <row r="246" ht="12.75">
      <c r="A246" s="346"/>
    </row>
    <row r="247" ht="12.75">
      <c r="A247" s="346"/>
    </row>
    <row r="248" ht="12.75">
      <c r="A248" s="346"/>
    </row>
    <row r="249" ht="12.75">
      <c r="A249" s="346"/>
    </row>
    <row r="250" ht="12.75">
      <c r="A250" s="346"/>
    </row>
    <row r="251" ht="12.75">
      <c r="A251" s="346"/>
    </row>
    <row r="252" ht="12.75">
      <c r="A252" s="346"/>
    </row>
    <row r="253" ht="12.75">
      <c r="A253" s="346"/>
    </row>
    <row r="254" ht="12.75">
      <c r="A254" s="346"/>
    </row>
    <row r="255" ht="12.75">
      <c r="A255" s="346"/>
    </row>
    <row r="256" ht="12.75">
      <c r="A256" s="346"/>
    </row>
    <row r="257" ht="12.75">
      <c r="A257" s="346"/>
    </row>
    <row r="258" ht="12.75">
      <c r="A258" s="346"/>
    </row>
    <row r="259" ht="12.75">
      <c r="A259" s="346"/>
    </row>
    <row r="260" ht="12.75">
      <c r="A260" s="346"/>
    </row>
    <row r="261" ht="12.75">
      <c r="A261" s="346"/>
    </row>
    <row r="262" ht="12.75">
      <c r="A262" s="346"/>
    </row>
    <row r="263" ht="12.75">
      <c r="A263" s="346"/>
    </row>
    <row r="264" ht="12.75">
      <c r="A264" s="346"/>
    </row>
    <row r="265" ht="12.75">
      <c r="A265" s="346"/>
    </row>
    <row r="266" ht="12.75">
      <c r="A266" s="346"/>
    </row>
    <row r="267" ht="12.75">
      <c r="A267" s="346"/>
    </row>
    <row r="268" ht="12.75">
      <c r="A268" s="346"/>
    </row>
    <row r="269" ht="12.75">
      <c r="A269" s="346"/>
    </row>
    <row r="270" ht="12.75">
      <c r="A270" s="346"/>
    </row>
    <row r="271" ht="12.75">
      <c r="A271" s="346"/>
    </row>
    <row r="272" ht="12.75">
      <c r="A272" s="346"/>
    </row>
    <row r="273" ht="12.75">
      <c r="A273" s="346"/>
    </row>
    <row r="274" ht="12.75">
      <c r="A274" s="346"/>
    </row>
    <row r="275" ht="12.75">
      <c r="A275" s="346"/>
    </row>
    <row r="276" ht="12.75">
      <c r="A276" s="346"/>
    </row>
    <row r="277" ht="12.75">
      <c r="A277" s="346"/>
    </row>
    <row r="278" ht="12.75">
      <c r="A278" s="346"/>
    </row>
    <row r="279" ht="12.75">
      <c r="A279" s="346"/>
    </row>
    <row r="280" ht="12.75">
      <c r="A280" s="346"/>
    </row>
    <row r="281" ht="12.75">
      <c r="A281" s="346"/>
    </row>
    <row r="282" ht="12.75">
      <c r="A282" s="346"/>
    </row>
    <row r="283" ht="12.75">
      <c r="A283" s="346"/>
    </row>
    <row r="284" ht="12.75">
      <c r="A284" s="346"/>
    </row>
    <row r="285" ht="12.75">
      <c r="A285" s="346"/>
    </row>
    <row r="286" ht="12.75">
      <c r="A286" s="346"/>
    </row>
    <row r="287" ht="12.75">
      <c r="A287" s="346"/>
    </row>
    <row r="288" ht="12.75">
      <c r="A288" s="346"/>
    </row>
    <row r="289" ht="12.75">
      <c r="A289" s="346"/>
    </row>
    <row r="290" ht="12.75">
      <c r="A290" s="346"/>
    </row>
    <row r="291" ht="12.75">
      <c r="A291" s="346"/>
    </row>
    <row r="292" ht="12.75">
      <c r="A292" s="346"/>
    </row>
    <row r="293" ht="12.75">
      <c r="A293" s="346"/>
    </row>
    <row r="294" ht="12.75">
      <c r="A294" s="346"/>
    </row>
    <row r="295" ht="12.75">
      <c r="A295" s="346"/>
    </row>
    <row r="296" ht="12.75">
      <c r="A296" s="346"/>
    </row>
    <row r="297" ht="12.75">
      <c r="A297" s="346"/>
    </row>
    <row r="298" ht="12.75">
      <c r="A298" s="346"/>
    </row>
    <row r="299" ht="12.75">
      <c r="A299" s="346"/>
    </row>
    <row r="300" ht="12.75">
      <c r="A300" s="346"/>
    </row>
    <row r="301" ht="12.75">
      <c r="A301" s="346"/>
    </row>
    <row r="302" ht="12.75">
      <c r="A302" s="346"/>
    </row>
    <row r="303" ht="12.75">
      <c r="A303" s="346"/>
    </row>
    <row r="304" ht="12.75">
      <c r="A304" s="346"/>
    </row>
    <row r="305" ht="12.75">
      <c r="A305" s="346"/>
    </row>
    <row r="306" ht="12.75">
      <c r="A306" s="346"/>
    </row>
    <row r="307" ht="12.75">
      <c r="A307" s="346"/>
    </row>
    <row r="308" ht="12.75">
      <c r="A308" s="346"/>
    </row>
    <row r="309" ht="12.75">
      <c r="A309" s="346"/>
    </row>
    <row r="310" ht="12.75">
      <c r="A310" s="346"/>
    </row>
    <row r="311" ht="12.75">
      <c r="A311" s="346"/>
    </row>
    <row r="312" ht="12.75">
      <c r="A312" s="346"/>
    </row>
    <row r="313" ht="12.75">
      <c r="A313" s="346"/>
    </row>
    <row r="314" ht="12.75">
      <c r="A314" s="346"/>
    </row>
    <row r="315" ht="12.75">
      <c r="A315" s="346"/>
    </row>
    <row r="316" ht="12.75">
      <c r="A316" s="346"/>
    </row>
    <row r="317" ht="12.75">
      <c r="A317" s="346"/>
    </row>
    <row r="318" ht="12.75">
      <c r="A318" s="346"/>
    </row>
    <row r="319" ht="12.75">
      <c r="A319" s="346"/>
    </row>
    <row r="320" ht="12.75">
      <c r="A320" s="346"/>
    </row>
    <row r="321" ht="12.75">
      <c r="A321" s="346"/>
    </row>
    <row r="322" ht="12.75">
      <c r="A322" s="346"/>
    </row>
    <row r="323" ht="12.75">
      <c r="A323" s="346"/>
    </row>
    <row r="324" ht="12.75">
      <c r="A324" s="346"/>
    </row>
    <row r="325" ht="12.75">
      <c r="A325" s="346"/>
    </row>
    <row r="326" ht="12.75">
      <c r="A326" s="346"/>
    </row>
    <row r="327" ht="12.75">
      <c r="A327" s="346"/>
    </row>
    <row r="328" ht="12.75">
      <c r="A328" s="346"/>
    </row>
    <row r="329" ht="12.75">
      <c r="A329" s="346"/>
    </row>
    <row r="330" ht="12.75">
      <c r="A330" s="346"/>
    </row>
    <row r="331" ht="12.75">
      <c r="A331" s="346"/>
    </row>
    <row r="332" ht="12.75">
      <c r="A332" s="346"/>
    </row>
    <row r="333" ht="12.75">
      <c r="A333" s="346"/>
    </row>
    <row r="334" ht="12.75">
      <c r="A334" s="346"/>
    </row>
    <row r="335" ht="12.75">
      <c r="A335" s="346"/>
    </row>
    <row r="336" ht="12.75">
      <c r="A336" s="346"/>
    </row>
    <row r="337" ht="12.75">
      <c r="A337" s="346"/>
    </row>
    <row r="338" ht="12.75">
      <c r="A338" s="346"/>
    </row>
    <row r="339" ht="12.75">
      <c r="A339" s="346"/>
    </row>
    <row r="340" ht="12.75">
      <c r="A340" s="346"/>
    </row>
    <row r="341" ht="12.75">
      <c r="A341" s="346"/>
    </row>
    <row r="342" ht="12.75">
      <c r="A342" s="346"/>
    </row>
    <row r="343" ht="12.75">
      <c r="A343" s="346"/>
    </row>
    <row r="344" ht="12.75">
      <c r="A344" s="346"/>
    </row>
    <row r="345" ht="12.75">
      <c r="A345" s="346"/>
    </row>
    <row r="346" ht="12.75">
      <c r="A346" s="346"/>
    </row>
    <row r="347" ht="12.75">
      <c r="A347" s="346"/>
    </row>
    <row r="348" ht="12.75">
      <c r="A348" s="346"/>
    </row>
    <row r="349" ht="12.75">
      <c r="A349" s="346"/>
    </row>
    <row r="350" ht="12.75">
      <c r="A350" s="346"/>
    </row>
    <row r="351" ht="12.75">
      <c r="A351" s="346"/>
    </row>
    <row r="352" ht="12.75">
      <c r="A352" s="346"/>
    </row>
    <row r="353" ht="12.75">
      <c r="A353" s="346"/>
    </row>
    <row r="354" ht="12.75">
      <c r="A354" s="346"/>
    </row>
    <row r="355" ht="12.75">
      <c r="A355" s="346"/>
    </row>
    <row r="356" ht="12.75">
      <c r="A356" s="346"/>
    </row>
    <row r="357" ht="12.75">
      <c r="A357" s="346"/>
    </row>
    <row r="358" ht="12.75">
      <c r="A358" s="346"/>
    </row>
    <row r="359" ht="12.75">
      <c r="A359" s="346"/>
    </row>
    <row r="360" ht="12.75">
      <c r="A360" s="346"/>
    </row>
    <row r="361" ht="12.75">
      <c r="A361" s="346"/>
    </row>
    <row r="362" ht="12.75">
      <c r="A362" s="346"/>
    </row>
    <row r="363" ht="12.75">
      <c r="A363" s="346"/>
    </row>
    <row r="364" ht="12.75">
      <c r="A364" s="346"/>
    </row>
    <row r="365" ht="12.75">
      <c r="A365" s="346"/>
    </row>
    <row r="366" ht="12.75">
      <c r="A366" s="346"/>
    </row>
    <row r="367" ht="12.75">
      <c r="A367" s="346"/>
    </row>
    <row r="368" ht="12.75">
      <c r="A368" s="346"/>
    </row>
    <row r="369" ht="12.75">
      <c r="A369" s="346"/>
    </row>
    <row r="370" ht="12.75">
      <c r="A370" s="346"/>
    </row>
    <row r="371" ht="12.75">
      <c r="A371" s="346"/>
    </row>
    <row r="372" ht="12.75">
      <c r="A372" s="346"/>
    </row>
    <row r="373" ht="12.75">
      <c r="A373" s="346"/>
    </row>
    <row r="374" ht="12.75">
      <c r="A374" s="346"/>
    </row>
    <row r="375" ht="12.75">
      <c r="A375" s="346"/>
    </row>
    <row r="376" ht="12.75">
      <c r="A376" s="346"/>
    </row>
    <row r="377" ht="12.75">
      <c r="A377" s="346"/>
    </row>
    <row r="378" ht="12.75">
      <c r="A378" s="346"/>
    </row>
    <row r="379" ht="12.75">
      <c r="A379" s="346"/>
    </row>
    <row r="380" ht="12.75">
      <c r="A380" s="346"/>
    </row>
    <row r="381" ht="12.75">
      <c r="A381" s="346"/>
    </row>
    <row r="382" ht="12.75">
      <c r="A382" s="346"/>
    </row>
    <row r="383" ht="12.75">
      <c r="A383" s="346"/>
    </row>
    <row r="384" ht="12.75">
      <c r="A384" s="346"/>
    </row>
    <row r="385" ht="12.75">
      <c r="A385" s="346"/>
    </row>
    <row r="386" ht="12.75">
      <c r="A386" s="346"/>
    </row>
    <row r="387" ht="12.75">
      <c r="A387" s="346"/>
    </row>
    <row r="388" ht="12.75">
      <c r="A388" s="346"/>
    </row>
    <row r="389" ht="12.75">
      <c r="A389" s="346"/>
    </row>
    <row r="390" ht="12.75">
      <c r="A390" s="346"/>
    </row>
    <row r="391" ht="12.75">
      <c r="A391" s="346"/>
    </row>
    <row r="392" ht="12.75">
      <c r="A392" s="346"/>
    </row>
    <row r="393" ht="12.75">
      <c r="A393" s="346"/>
    </row>
    <row r="394" ht="12.75">
      <c r="A394" s="346"/>
    </row>
    <row r="395" ht="12.75">
      <c r="A395" s="346"/>
    </row>
    <row r="396" ht="12.75">
      <c r="A396" s="346"/>
    </row>
    <row r="397" ht="12.75">
      <c r="A397" s="346"/>
    </row>
    <row r="398" ht="12.75">
      <c r="A398" s="346"/>
    </row>
    <row r="399" ht="12.75">
      <c r="A399" s="346"/>
    </row>
    <row r="400" ht="12.75">
      <c r="A400" s="346"/>
    </row>
    <row r="401" ht="12.75">
      <c r="A401" s="346"/>
    </row>
    <row r="402" ht="12.75">
      <c r="A402" s="346"/>
    </row>
    <row r="403" ht="12.75">
      <c r="A403" s="346"/>
    </row>
    <row r="404" ht="12.75">
      <c r="A404" s="346"/>
    </row>
    <row r="405" ht="12.75">
      <c r="A405" s="346"/>
    </row>
    <row r="406" ht="12.75">
      <c r="A406" s="346"/>
    </row>
    <row r="407" ht="12.75">
      <c r="A407" s="346"/>
    </row>
    <row r="408" ht="12.75">
      <c r="A408" s="346"/>
    </row>
    <row r="409" ht="12.75">
      <c r="A409" s="346"/>
    </row>
    <row r="410" ht="12.75">
      <c r="A410" s="346"/>
    </row>
    <row r="411" ht="12.75">
      <c r="A411" s="346"/>
    </row>
    <row r="412" ht="12.75">
      <c r="A412" s="346"/>
    </row>
    <row r="413" ht="12.75">
      <c r="A413" s="346"/>
    </row>
    <row r="414" ht="12.75">
      <c r="A414" s="346"/>
    </row>
    <row r="415" ht="12.75">
      <c r="A415" s="346"/>
    </row>
    <row r="416" ht="12.75">
      <c r="A416" s="346"/>
    </row>
    <row r="417" ht="12.75">
      <c r="A417" s="346"/>
    </row>
    <row r="418" ht="12.75">
      <c r="A418" s="346"/>
    </row>
    <row r="419" ht="12.75">
      <c r="A419" s="346"/>
    </row>
    <row r="420" ht="12.75">
      <c r="A420" s="346"/>
    </row>
    <row r="421" ht="12.75">
      <c r="A421" s="346"/>
    </row>
    <row r="422" ht="12.75">
      <c r="A422" s="346"/>
    </row>
    <row r="423" ht="12.75">
      <c r="A423" s="346"/>
    </row>
    <row r="424" ht="12.75">
      <c r="A424" s="346"/>
    </row>
    <row r="425" ht="12.75">
      <c r="A425" s="346"/>
    </row>
    <row r="426" ht="12.75">
      <c r="A426" s="346"/>
    </row>
    <row r="427" ht="12.75">
      <c r="A427" s="346"/>
    </row>
    <row r="428" ht="12.75">
      <c r="A428" s="346"/>
    </row>
    <row r="429" ht="12.75">
      <c r="A429" s="346"/>
    </row>
    <row r="430" ht="12.75">
      <c r="A430" s="346"/>
    </row>
    <row r="431" ht="12.75">
      <c r="A431" s="346"/>
    </row>
    <row r="432" ht="12.75">
      <c r="A432" s="346"/>
    </row>
    <row r="433" ht="12.75">
      <c r="A433" s="346"/>
    </row>
    <row r="434" ht="12.75">
      <c r="A434" s="346"/>
    </row>
    <row r="435" ht="12.75">
      <c r="A435" s="346"/>
    </row>
    <row r="436" ht="12.75">
      <c r="A436" s="346"/>
    </row>
    <row r="437" ht="12.75">
      <c r="A437" s="346"/>
    </row>
    <row r="438" ht="12.75">
      <c r="A438" s="346"/>
    </row>
    <row r="439" ht="12.75">
      <c r="A439" s="346"/>
    </row>
    <row r="440" ht="12.75">
      <c r="A440" s="346"/>
    </row>
    <row r="441" ht="12.75">
      <c r="A441" s="346"/>
    </row>
    <row r="442" ht="12.75">
      <c r="A442" s="346"/>
    </row>
    <row r="443" ht="12.75">
      <c r="A443" s="346"/>
    </row>
    <row r="444" ht="12.75">
      <c r="A444" s="346"/>
    </row>
    <row r="445" ht="12.75">
      <c r="A445" s="346"/>
    </row>
    <row r="446" ht="12.75">
      <c r="A446" s="346"/>
    </row>
    <row r="447" ht="12.75">
      <c r="A447" s="346"/>
    </row>
    <row r="448" ht="12.75">
      <c r="A448" s="346"/>
    </row>
    <row r="449" ht="12.75">
      <c r="A449" s="346"/>
    </row>
    <row r="450" ht="12.75">
      <c r="A450" s="346"/>
    </row>
    <row r="451" ht="12.75">
      <c r="A451" s="346"/>
    </row>
    <row r="452" ht="12.75">
      <c r="A452" s="346"/>
    </row>
    <row r="453" ht="12.75">
      <c r="A453" s="346"/>
    </row>
    <row r="454" ht="12.75">
      <c r="A454" s="346"/>
    </row>
    <row r="455" ht="12.75">
      <c r="A455" s="346"/>
    </row>
    <row r="456" ht="12.75">
      <c r="A456" s="346"/>
    </row>
    <row r="457" ht="12.75">
      <c r="A457" s="346"/>
    </row>
    <row r="458" ht="12.75">
      <c r="A458" s="346"/>
    </row>
    <row r="459" ht="12.75">
      <c r="A459" s="346"/>
    </row>
    <row r="460" ht="12.75">
      <c r="A460" s="346"/>
    </row>
    <row r="461" ht="12.75">
      <c r="A461" s="346"/>
    </row>
    <row r="462" ht="12.75">
      <c r="A462" s="346"/>
    </row>
    <row r="463" ht="12.75">
      <c r="A463" s="346"/>
    </row>
    <row r="464" ht="12.75">
      <c r="A464" s="346"/>
    </row>
    <row r="465" ht="12.75">
      <c r="A465" s="346"/>
    </row>
    <row r="466" ht="12.75">
      <c r="A466" s="346"/>
    </row>
    <row r="467" ht="12.75">
      <c r="A467" s="346"/>
    </row>
    <row r="468" ht="12.75">
      <c r="A468" s="346"/>
    </row>
    <row r="469" ht="12.75">
      <c r="A469" s="346"/>
    </row>
    <row r="470" ht="12.75">
      <c r="A470" s="346"/>
    </row>
    <row r="471" ht="12.75">
      <c r="A471" s="346"/>
    </row>
    <row r="472" ht="12.75">
      <c r="A472" s="346"/>
    </row>
    <row r="473" ht="12.75">
      <c r="A473" s="346"/>
    </row>
    <row r="474" ht="12.75">
      <c r="A474" s="346"/>
    </row>
    <row r="475" ht="12.75">
      <c r="A475" s="346"/>
    </row>
    <row r="476" ht="12.75">
      <c r="A476" s="346"/>
    </row>
    <row r="477" ht="12.75">
      <c r="A477" s="346"/>
    </row>
    <row r="478" ht="12.75">
      <c r="A478" s="346"/>
    </row>
    <row r="479" ht="12.75">
      <c r="A479" s="346"/>
    </row>
    <row r="480" ht="12.75">
      <c r="A480" s="346"/>
    </row>
    <row r="481" ht="12.75">
      <c r="A481" s="346"/>
    </row>
    <row r="482" ht="12.75">
      <c r="A482" s="346"/>
    </row>
    <row r="483" ht="12.75">
      <c r="A483" s="346"/>
    </row>
    <row r="484" ht="12.75">
      <c r="A484" s="346"/>
    </row>
    <row r="485" ht="12.75">
      <c r="A485" s="346"/>
    </row>
    <row r="486" ht="12.75">
      <c r="A486" s="346"/>
    </row>
    <row r="487" ht="12.75">
      <c r="A487" s="346"/>
    </row>
    <row r="488" ht="12.75">
      <c r="A488" s="346"/>
    </row>
    <row r="489" ht="12.75">
      <c r="A489" s="346"/>
    </row>
    <row r="490" ht="12.75">
      <c r="A490" s="346"/>
    </row>
    <row r="491" ht="12.75">
      <c r="A491" s="346"/>
    </row>
    <row r="492" ht="12.75">
      <c r="A492" s="346"/>
    </row>
    <row r="493" ht="12.75">
      <c r="A493" s="346"/>
    </row>
    <row r="494" ht="12.75">
      <c r="A494" s="346"/>
    </row>
    <row r="495" ht="12.75">
      <c r="A495" s="346"/>
    </row>
    <row r="496" ht="12.75">
      <c r="A496" s="346"/>
    </row>
    <row r="497" ht="12.75">
      <c r="A497" s="346"/>
    </row>
    <row r="498" ht="12.75">
      <c r="A498" s="346"/>
    </row>
    <row r="499" ht="12.75">
      <c r="A499" s="346"/>
    </row>
    <row r="500" ht="12.75">
      <c r="A500" s="346"/>
    </row>
    <row r="501" ht="12.75">
      <c r="A501" s="346"/>
    </row>
    <row r="502" ht="12.75">
      <c r="A502" s="346"/>
    </row>
    <row r="503" ht="12.75">
      <c r="A503" s="346"/>
    </row>
    <row r="504" ht="12.75">
      <c r="A504" s="346"/>
    </row>
    <row r="505" ht="12.75">
      <c r="A505" s="346"/>
    </row>
    <row r="506" ht="12.75">
      <c r="A506" s="346"/>
    </row>
    <row r="507" ht="12.75">
      <c r="A507" s="346"/>
    </row>
    <row r="508" ht="12.75">
      <c r="A508" s="346"/>
    </row>
    <row r="509" ht="12.75">
      <c r="A509" s="346"/>
    </row>
    <row r="510" ht="12.75">
      <c r="A510" s="346"/>
    </row>
    <row r="511" ht="12.75">
      <c r="A511" s="346"/>
    </row>
    <row r="512" ht="12.75">
      <c r="A512" s="346"/>
    </row>
    <row r="513" ht="12.75">
      <c r="A513" s="346"/>
    </row>
    <row r="514" ht="12.75">
      <c r="A514" s="346"/>
    </row>
    <row r="515" ht="12.75">
      <c r="A515" s="346"/>
    </row>
    <row r="516" ht="12.75">
      <c r="A516" s="346"/>
    </row>
    <row r="517" ht="12.75">
      <c r="A517" s="346"/>
    </row>
    <row r="518" ht="12.75">
      <c r="A518" s="346"/>
    </row>
    <row r="519" ht="12.75">
      <c r="A519" s="346"/>
    </row>
    <row r="520" ht="12.75">
      <c r="A520" s="346"/>
    </row>
    <row r="521" ht="12.75">
      <c r="A521" s="346"/>
    </row>
    <row r="522" ht="12.75">
      <c r="A522" s="346"/>
    </row>
    <row r="523" ht="12.75">
      <c r="A523" s="346"/>
    </row>
    <row r="524" ht="12.75">
      <c r="A524" s="346"/>
    </row>
    <row r="525" ht="12.75">
      <c r="A525" s="346"/>
    </row>
    <row r="526" ht="12.75">
      <c r="A526" s="346"/>
    </row>
    <row r="527" ht="12.75">
      <c r="A527" s="346"/>
    </row>
    <row r="528" ht="12.75">
      <c r="A528" s="346"/>
    </row>
    <row r="529" ht="12.75">
      <c r="A529" s="346"/>
    </row>
    <row r="530" ht="12.75">
      <c r="A530" s="346"/>
    </row>
    <row r="531" ht="12.75">
      <c r="A531" s="346"/>
    </row>
    <row r="532" ht="12.75">
      <c r="A532" s="346"/>
    </row>
    <row r="533" ht="12.75">
      <c r="A533" s="346"/>
    </row>
    <row r="534" ht="12.75">
      <c r="A534" s="346"/>
    </row>
    <row r="535" ht="12.75">
      <c r="A535" s="346"/>
    </row>
    <row r="536" ht="12.75">
      <c r="A536" s="346"/>
    </row>
    <row r="537" ht="12.75">
      <c r="A537" s="346"/>
    </row>
    <row r="538" ht="12.75">
      <c r="A538" s="346"/>
    </row>
    <row r="539" ht="12.75">
      <c r="A539" s="346"/>
    </row>
    <row r="540" ht="12.75">
      <c r="A540" s="346"/>
    </row>
    <row r="541" ht="12.75">
      <c r="A541" s="346"/>
    </row>
    <row r="542" ht="12.75">
      <c r="A542" s="346"/>
    </row>
    <row r="543" ht="12.75">
      <c r="A543" s="346"/>
    </row>
    <row r="544" ht="12.75">
      <c r="A544" s="346"/>
    </row>
    <row r="545" ht="12.75">
      <c r="A545" s="346"/>
    </row>
    <row r="546" ht="12.75">
      <c r="A546" s="346"/>
    </row>
    <row r="547" ht="12.75">
      <c r="A547" s="346"/>
    </row>
    <row r="548" ht="12.75">
      <c r="A548" s="346"/>
    </row>
    <row r="549" ht="12.75">
      <c r="A549" s="346"/>
    </row>
    <row r="550" ht="12.75">
      <c r="A550" s="346"/>
    </row>
    <row r="551" ht="12.75">
      <c r="A551" s="346"/>
    </row>
    <row r="552" ht="12.75">
      <c r="A552" s="346"/>
    </row>
    <row r="553" ht="12.75">
      <c r="A553" s="346"/>
    </row>
    <row r="554" ht="12.75">
      <c r="A554" s="346"/>
    </row>
    <row r="555" ht="12.75">
      <c r="A555" s="346"/>
    </row>
    <row r="556" ht="12.75">
      <c r="A556" s="346"/>
    </row>
    <row r="557" ht="12.75">
      <c r="A557" s="346"/>
    </row>
    <row r="558" ht="12.75">
      <c r="A558" s="346"/>
    </row>
    <row r="559" ht="12.75">
      <c r="A559" s="346"/>
    </row>
    <row r="560" ht="12.75">
      <c r="A560" s="346"/>
    </row>
    <row r="561" ht="12.75">
      <c r="A561" s="346"/>
    </row>
    <row r="562" ht="12.75">
      <c r="A562" s="346"/>
    </row>
    <row r="563" ht="12.75">
      <c r="A563" s="346"/>
    </row>
    <row r="564" ht="12.75">
      <c r="A564" s="346"/>
    </row>
    <row r="565" ht="12.75">
      <c r="A565" s="346"/>
    </row>
    <row r="566" ht="12.75">
      <c r="A566" s="346"/>
    </row>
    <row r="567" ht="12.75">
      <c r="A567" s="346"/>
    </row>
    <row r="568" ht="12.75">
      <c r="A568" s="346"/>
    </row>
    <row r="569" ht="12.75">
      <c r="A569" s="346"/>
    </row>
    <row r="570" ht="12.75">
      <c r="A570" s="346"/>
    </row>
    <row r="571" ht="12.75">
      <c r="A571" s="346"/>
    </row>
    <row r="572" ht="12.75">
      <c r="A572" s="346"/>
    </row>
    <row r="573" ht="12.75">
      <c r="A573" s="346"/>
    </row>
    <row r="574" ht="12.75">
      <c r="A574" s="346"/>
    </row>
    <row r="575" ht="12.75">
      <c r="A575" s="346"/>
    </row>
    <row r="576" ht="12.75">
      <c r="A576" s="346"/>
    </row>
    <row r="577" ht="12.75">
      <c r="A577" s="346"/>
    </row>
    <row r="578" ht="12.75">
      <c r="A578" s="346"/>
    </row>
    <row r="579" ht="12.75">
      <c r="A579" s="346"/>
    </row>
    <row r="580" ht="12.75">
      <c r="A580" s="346"/>
    </row>
    <row r="581" ht="12.75">
      <c r="A581" s="346"/>
    </row>
    <row r="582" ht="12.75">
      <c r="A582" s="346"/>
    </row>
    <row r="583" ht="12.75">
      <c r="A583" s="346"/>
    </row>
    <row r="584" ht="12.75">
      <c r="A584" s="346"/>
    </row>
    <row r="585" ht="12.75">
      <c r="A585" s="346"/>
    </row>
    <row r="586" ht="12.75">
      <c r="A586" s="346"/>
    </row>
    <row r="587" ht="12.75">
      <c r="A587" s="346"/>
    </row>
    <row r="588" ht="12.75">
      <c r="A588" s="346"/>
    </row>
    <row r="589" ht="12.75">
      <c r="A589" s="346"/>
    </row>
    <row r="590" ht="12.75">
      <c r="A590" s="346"/>
    </row>
    <row r="591" ht="12.75">
      <c r="A591" s="346"/>
    </row>
    <row r="592" ht="12.75">
      <c r="A592" s="346"/>
    </row>
    <row r="593" ht="12.75">
      <c r="A593" s="346"/>
    </row>
    <row r="594" ht="12.75">
      <c r="A594" s="346"/>
    </row>
    <row r="595" ht="12.75">
      <c r="A595" s="346"/>
    </row>
    <row r="596" ht="12.75">
      <c r="A596" s="346"/>
    </row>
    <row r="597" ht="12.75">
      <c r="A597" s="346"/>
    </row>
    <row r="598" ht="12.75">
      <c r="A598" s="346"/>
    </row>
    <row r="599" ht="12.75">
      <c r="A599" s="346"/>
    </row>
    <row r="600" ht="12.75">
      <c r="A600" s="346"/>
    </row>
    <row r="601" ht="12.75">
      <c r="A601" s="346"/>
    </row>
    <row r="602" ht="12.75">
      <c r="A602" s="346"/>
    </row>
    <row r="603" ht="12.75">
      <c r="A603" s="346"/>
    </row>
    <row r="604" ht="12.75">
      <c r="A604" s="346"/>
    </row>
    <row r="605" ht="12.75">
      <c r="A605" s="346"/>
    </row>
    <row r="606" ht="12.75">
      <c r="A606" s="346"/>
    </row>
    <row r="607" ht="12.75">
      <c r="A607" s="346"/>
    </row>
    <row r="608" ht="12.75">
      <c r="A608" s="346"/>
    </row>
    <row r="609" ht="12.75">
      <c r="A609" s="346"/>
    </row>
    <row r="610" ht="12.75">
      <c r="A610" s="346"/>
    </row>
    <row r="611" ht="12.75">
      <c r="A611" s="346"/>
    </row>
    <row r="612" ht="12.75">
      <c r="A612" s="346"/>
    </row>
    <row r="613" ht="12.75">
      <c r="A613" s="346"/>
    </row>
    <row r="614" ht="12.75">
      <c r="A614" s="346"/>
    </row>
    <row r="615" ht="12.75">
      <c r="A615" s="346"/>
    </row>
    <row r="616" ht="12.75">
      <c r="A616" s="346"/>
    </row>
    <row r="617" ht="12.75">
      <c r="A617" s="346"/>
    </row>
    <row r="618" ht="12.75">
      <c r="A618" s="346"/>
    </row>
    <row r="619" ht="12.75">
      <c r="A619" s="346"/>
    </row>
    <row r="620" ht="12.75">
      <c r="A620" s="346"/>
    </row>
    <row r="621" ht="12.75">
      <c r="A621" s="346"/>
    </row>
    <row r="622" ht="12.75">
      <c r="A622" s="346"/>
    </row>
    <row r="623" ht="12.75">
      <c r="A623" s="346"/>
    </row>
    <row r="624" ht="12.75">
      <c r="A624" s="346"/>
    </row>
    <row r="625" ht="12.75">
      <c r="A625" s="346"/>
    </row>
    <row r="626" ht="12.75">
      <c r="A626" s="346"/>
    </row>
    <row r="627" ht="12.75">
      <c r="A627" s="346"/>
    </row>
    <row r="628" ht="12.75">
      <c r="A628" s="346"/>
    </row>
    <row r="629" ht="12.75">
      <c r="A629" s="346"/>
    </row>
    <row r="630" ht="12.75">
      <c r="A630" s="346"/>
    </row>
    <row r="631" ht="12.75">
      <c r="A631" s="346"/>
    </row>
    <row r="632" ht="12.75">
      <c r="A632" s="346"/>
    </row>
    <row r="633" ht="12.75">
      <c r="A633" s="346"/>
    </row>
    <row r="634" ht="12.75">
      <c r="A634" s="346"/>
    </row>
    <row r="635" ht="12.75">
      <c r="A635" s="346"/>
    </row>
    <row r="636" ht="12.75">
      <c r="A636" s="346"/>
    </row>
    <row r="637" ht="12.75">
      <c r="A637" s="346"/>
    </row>
    <row r="638" ht="12.75">
      <c r="A638" s="346"/>
    </row>
    <row r="639" ht="12.75">
      <c r="A639" s="346"/>
    </row>
    <row r="640" ht="12.75">
      <c r="A640" s="346"/>
    </row>
    <row r="641" ht="12.75">
      <c r="A641" s="346"/>
    </row>
    <row r="642" ht="12.75">
      <c r="A642" s="346"/>
    </row>
    <row r="643" ht="12.75">
      <c r="A643" s="346"/>
    </row>
    <row r="644" ht="12.75">
      <c r="A644" s="346"/>
    </row>
    <row r="645" ht="12.75">
      <c r="A645" s="346"/>
    </row>
    <row r="646" ht="12.75">
      <c r="A646" s="346"/>
    </row>
    <row r="647" ht="12.75">
      <c r="A647" s="346"/>
    </row>
    <row r="648" ht="12.75">
      <c r="A648" s="346"/>
    </row>
    <row r="649" ht="12.75">
      <c r="A649" s="346"/>
    </row>
    <row r="650" ht="12.75">
      <c r="A650" s="346"/>
    </row>
    <row r="651" ht="12.75">
      <c r="A651" s="346"/>
    </row>
    <row r="652" ht="12.75">
      <c r="A652" s="346"/>
    </row>
    <row r="653" ht="12.75">
      <c r="A653" s="346"/>
    </row>
    <row r="654" ht="12.75">
      <c r="A654" s="346"/>
    </row>
    <row r="655" ht="12.75">
      <c r="A655" s="346"/>
    </row>
    <row r="656" ht="12.75">
      <c r="A656" s="346"/>
    </row>
    <row r="657" ht="12.75">
      <c r="A657" s="346"/>
    </row>
    <row r="658" ht="12.75">
      <c r="A658" s="346"/>
    </row>
    <row r="659" ht="12.75">
      <c r="A659" s="346"/>
    </row>
    <row r="660" ht="12.75">
      <c r="A660" s="346"/>
    </row>
    <row r="661" ht="12.75">
      <c r="A661" s="346"/>
    </row>
    <row r="662" ht="12.75">
      <c r="A662" s="346"/>
    </row>
    <row r="663" ht="12.75">
      <c r="A663" s="346"/>
    </row>
    <row r="664" ht="12.75">
      <c r="A664" s="346"/>
    </row>
    <row r="665" ht="12.75">
      <c r="A665" s="346"/>
    </row>
    <row r="666" ht="12.75">
      <c r="A666" s="346"/>
    </row>
    <row r="667" ht="12.75">
      <c r="A667" s="346"/>
    </row>
    <row r="668" ht="12.75">
      <c r="A668" s="346"/>
    </row>
    <row r="669" ht="12.75">
      <c r="A669" s="346"/>
    </row>
    <row r="670" ht="12.75">
      <c r="A670" s="346"/>
    </row>
    <row r="671" ht="12.75">
      <c r="A671" s="346"/>
    </row>
    <row r="672" ht="12.75">
      <c r="A672" s="346"/>
    </row>
    <row r="673" ht="12.75">
      <c r="A673" s="346"/>
    </row>
    <row r="674" ht="12.75">
      <c r="A674" s="346"/>
    </row>
    <row r="675" ht="12.75">
      <c r="A675" s="346"/>
    </row>
    <row r="676" ht="12.75">
      <c r="A676" s="346"/>
    </row>
    <row r="677" ht="12.75">
      <c r="A677" s="346"/>
    </row>
    <row r="678" ht="12.75">
      <c r="A678" s="346"/>
    </row>
    <row r="679" ht="12.75">
      <c r="A679" s="346"/>
    </row>
    <row r="680" ht="12.75">
      <c r="A680" s="346"/>
    </row>
    <row r="681" ht="12.75">
      <c r="A681" s="346"/>
    </row>
    <row r="682" ht="12.75">
      <c r="A682" s="346"/>
    </row>
    <row r="683" ht="12.75">
      <c r="A683" s="346"/>
    </row>
    <row r="684" ht="12.75">
      <c r="A684" s="346"/>
    </row>
    <row r="685" ht="12.75">
      <c r="A685" s="346"/>
    </row>
    <row r="686" ht="12.75">
      <c r="A686" s="346"/>
    </row>
    <row r="687" ht="12.75">
      <c r="A687" s="346"/>
    </row>
    <row r="688" ht="12.75">
      <c r="A688" s="346"/>
    </row>
    <row r="689" ht="12.75">
      <c r="A689" s="346"/>
    </row>
    <row r="690" ht="12.75">
      <c r="A690" s="346"/>
    </row>
    <row r="691" ht="12.75">
      <c r="A691" s="346"/>
    </row>
    <row r="692" ht="12.75">
      <c r="A692" s="346"/>
    </row>
    <row r="693" ht="12.75">
      <c r="A693" s="346"/>
    </row>
    <row r="694" ht="12.75">
      <c r="A694" s="346"/>
    </row>
    <row r="695" ht="12.75">
      <c r="A695" s="346"/>
    </row>
    <row r="696" ht="12.75">
      <c r="A696" s="346"/>
    </row>
    <row r="697" ht="12.75">
      <c r="A697" s="346"/>
    </row>
    <row r="698" ht="12.75">
      <c r="A698" s="346"/>
    </row>
    <row r="699" ht="12.75">
      <c r="A699" s="346"/>
    </row>
    <row r="700" ht="12.75">
      <c r="A700" s="346"/>
    </row>
    <row r="701" ht="12.75">
      <c r="A701" s="346"/>
    </row>
    <row r="702" ht="12.75">
      <c r="A702" s="346"/>
    </row>
    <row r="703" ht="12.75">
      <c r="A703" s="346"/>
    </row>
    <row r="704" ht="12.75">
      <c r="A704" s="346"/>
    </row>
    <row r="705" ht="12.75">
      <c r="A705" s="346"/>
    </row>
    <row r="706" ht="12.75">
      <c r="A706" s="346"/>
    </row>
    <row r="707" ht="12.75">
      <c r="A707" s="346"/>
    </row>
    <row r="708" ht="12.75">
      <c r="A708" s="346"/>
    </row>
    <row r="709" ht="12.75">
      <c r="A709" s="346"/>
    </row>
    <row r="710" ht="12.75">
      <c r="A710" s="346"/>
    </row>
    <row r="711" ht="12.75">
      <c r="A711" s="346"/>
    </row>
    <row r="712" ht="12.75">
      <c r="A712" s="346"/>
    </row>
    <row r="713" ht="12.75">
      <c r="A713" s="346"/>
    </row>
    <row r="714" ht="12.75">
      <c r="A714" s="346"/>
    </row>
    <row r="715" ht="12.75">
      <c r="A715" s="346"/>
    </row>
    <row r="716" ht="12.75">
      <c r="A716" s="346"/>
    </row>
    <row r="717" ht="12.75">
      <c r="A717" s="346"/>
    </row>
    <row r="718" ht="12.75">
      <c r="A718" s="346"/>
    </row>
    <row r="719" ht="12.75">
      <c r="A719" s="346"/>
    </row>
    <row r="720" ht="12.75">
      <c r="A720" s="346"/>
    </row>
    <row r="721" ht="12.75">
      <c r="A721" s="346"/>
    </row>
    <row r="722" ht="12.75">
      <c r="A722" s="346"/>
    </row>
    <row r="723" ht="12.75">
      <c r="A723" s="346"/>
    </row>
    <row r="724" ht="12.75">
      <c r="A724" s="346"/>
    </row>
    <row r="725" ht="12.75">
      <c r="A725" s="346"/>
    </row>
    <row r="726" ht="12.75">
      <c r="A726" s="346"/>
    </row>
    <row r="727" ht="12.75">
      <c r="A727" s="346"/>
    </row>
    <row r="728" ht="12.75">
      <c r="A728" s="346"/>
    </row>
    <row r="729" ht="12.75">
      <c r="A729" s="346"/>
    </row>
    <row r="730" ht="12.75">
      <c r="A730" s="346"/>
    </row>
    <row r="731" ht="12.75">
      <c r="A731" s="346"/>
    </row>
    <row r="732" ht="12.75">
      <c r="A732" s="346"/>
    </row>
    <row r="733" ht="12.75">
      <c r="A733" s="346"/>
    </row>
    <row r="734" ht="12.75">
      <c r="A734" s="346"/>
    </row>
    <row r="735" ht="12.75">
      <c r="A735" s="346"/>
    </row>
    <row r="736" ht="12.75">
      <c r="A736" s="346"/>
    </row>
    <row r="737" ht="12.75">
      <c r="A737" s="346"/>
    </row>
    <row r="738" ht="12.75">
      <c r="A738" s="346"/>
    </row>
    <row r="739" ht="12.75">
      <c r="A739" s="346"/>
    </row>
    <row r="740" ht="12.75">
      <c r="A740" s="346"/>
    </row>
    <row r="741" ht="12.75">
      <c r="A741" s="346"/>
    </row>
    <row r="742" ht="12.75">
      <c r="A742" s="346"/>
    </row>
    <row r="743" ht="12.75">
      <c r="A743" s="346"/>
    </row>
    <row r="744" ht="12.75">
      <c r="A744" s="346"/>
    </row>
    <row r="745" ht="12.75">
      <c r="A745" s="346"/>
    </row>
    <row r="746" ht="12.75">
      <c r="A746" s="346"/>
    </row>
    <row r="747" ht="12.75">
      <c r="A747" s="346"/>
    </row>
    <row r="748" ht="12.75">
      <c r="A748" s="346"/>
    </row>
    <row r="749" ht="12.75">
      <c r="A749" s="346"/>
    </row>
    <row r="750" ht="12.75">
      <c r="A750" s="346"/>
    </row>
    <row r="751" ht="12.75">
      <c r="A751" s="346"/>
    </row>
    <row r="752" ht="12.75">
      <c r="A752" s="346"/>
    </row>
    <row r="753" ht="12.75">
      <c r="A753" s="346"/>
    </row>
    <row r="754" ht="12.75">
      <c r="A754" s="346"/>
    </row>
    <row r="755" ht="12.75">
      <c r="A755" s="346"/>
    </row>
    <row r="756" ht="12.75">
      <c r="A756" s="346"/>
    </row>
    <row r="757" ht="12.75">
      <c r="A757" s="346"/>
    </row>
    <row r="758" ht="12.75">
      <c r="A758" s="346"/>
    </row>
    <row r="759" ht="12.75">
      <c r="A759" s="346"/>
    </row>
    <row r="760" ht="12.75">
      <c r="A760" s="346"/>
    </row>
    <row r="761" ht="12.75">
      <c r="A761" s="346"/>
    </row>
    <row r="762" ht="12.75">
      <c r="A762" s="346"/>
    </row>
    <row r="763" ht="12.75">
      <c r="A763" s="346"/>
    </row>
    <row r="764" ht="12.75">
      <c r="A764" s="346"/>
    </row>
    <row r="765" ht="12.75">
      <c r="A765" s="346"/>
    </row>
    <row r="766" ht="12.75">
      <c r="A766" s="346"/>
    </row>
    <row r="767" ht="12.75">
      <c r="A767" s="346"/>
    </row>
    <row r="768" ht="12.75">
      <c r="A768" s="346"/>
    </row>
    <row r="769" ht="12.75">
      <c r="A769" s="346"/>
    </row>
    <row r="770" ht="12.75">
      <c r="A770" s="346"/>
    </row>
    <row r="771" ht="12.75">
      <c r="A771" s="346"/>
    </row>
    <row r="772" ht="12.75">
      <c r="A772" s="346"/>
    </row>
    <row r="773" ht="12.75">
      <c r="A773" s="346"/>
    </row>
    <row r="774" ht="12.75">
      <c r="A774" s="346"/>
    </row>
    <row r="775" ht="12.75">
      <c r="A775" s="346"/>
    </row>
    <row r="776" ht="12.75">
      <c r="A776" s="346"/>
    </row>
    <row r="777" ht="12.75">
      <c r="A777" s="346"/>
    </row>
    <row r="778" ht="12.75">
      <c r="A778" s="346"/>
    </row>
    <row r="779" ht="12.75">
      <c r="A779" s="346"/>
    </row>
    <row r="780" ht="12.75">
      <c r="A780" s="346"/>
    </row>
    <row r="781" ht="12.75">
      <c r="A781" s="346"/>
    </row>
    <row r="782" ht="12.75">
      <c r="A782" s="346"/>
    </row>
    <row r="783" ht="12.75">
      <c r="A783" s="346"/>
    </row>
    <row r="784" ht="12.75">
      <c r="A784" s="346"/>
    </row>
    <row r="785" ht="12.75">
      <c r="A785" s="346"/>
    </row>
    <row r="786" ht="12.75">
      <c r="A786" s="346"/>
    </row>
    <row r="787" ht="12.75">
      <c r="A787" s="346"/>
    </row>
    <row r="788" ht="12.75">
      <c r="A788" s="346"/>
    </row>
    <row r="789" ht="12.75">
      <c r="A789" s="346"/>
    </row>
    <row r="790" ht="12.75">
      <c r="A790" s="346"/>
    </row>
    <row r="791" ht="12.75">
      <c r="A791" s="346"/>
    </row>
    <row r="792" ht="12.75">
      <c r="A792" s="346"/>
    </row>
    <row r="793" ht="12.75">
      <c r="A793" s="346"/>
    </row>
    <row r="794" ht="12.75">
      <c r="A794" s="346"/>
    </row>
    <row r="795" ht="12.75">
      <c r="A795" s="346"/>
    </row>
    <row r="796" ht="12.75">
      <c r="A796" s="346"/>
    </row>
    <row r="797" ht="12.75">
      <c r="A797" s="346"/>
    </row>
    <row r="798" ht="12.75">
      <c r="A798" s="346"/>
    </row>
    <row r="799" ht="12.75">
      <c r="A799" s="346"/>
    </row>
    <row r="800" ht="12.75">
      <c r="A800" s="346"/>
    </row>
    <row r="801" ht="12.75">
      <c r="A801" s="346"/>
    </row>
    <row r="802" ht="12.75">
      <c r="A802" s="346"/>
    </row>
    <row r="803" ht="12.75">
      <c r="A803" s="346"/>
    </row>
    <row r="804" ht="12.75">
      <c r="A804" s="346"/>
    </row>
    <row r="805" ht="12.75">
      <c r="A805" s="346"/>
    </row>
    <row r="806" ht="12.75">
      <c r="A806" s="346"/>
    </row>
    <row r="807" ht="12.75">
      <c r="A807" s="346"/>
    </row>
    <row r="808" ht="12.75">
      <c r="A808" s="346"/>
    </row>
    <row r="809" ht="12.75">
      <c r="A809" s="346"/>
    </row>
    <row r="810" ht="12.75">
      <c r="A810" s="346"/>
    </row>
    <row r="811" ht="12.75">
      <c r="A811" s="346"/>
    </row>
    <row r="812" ht="12.75">
      <c r="A812" s="346"/>
    </row>
    <row r="813" ht="12.75">
      <c r="A813" s="346"/>
    </row>
    <row r="814" ht="12.75">
      <c r="A814" s="34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4:D27"/>
  <sheetViews>
    <sheetView zoomScale="175" zoomScaleNormal="175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11.421875" style="1" customWidth="1"/>
    <col min="3" max="3" width="71.28125" style="1" customWidth="1"/>
    <col min="4" max="4" width="17.28125" style="1" customWidth="1"/>
    <col min="5" max="16384" width="11.421875" style="1" customWidth="1"/>
  </cols>
  <sheetData>
    <row r="3" ht="30" customHeight="1"/>
    <row r="4" s="2" customFormat="1" ht="21" customHeight="1">
      <c r="B4" s="3" t="s">
        <v>144</v>
      </c>
    </row>
    <row r="5" spans="2:3" ht="16.5" customHeight="1">
      <c r="B5"/>
      <c r="C5" s="354" t="s">
        <v>321</v>
      </c>
    </row>
    <row r="6" spans="2:3" ht="16.5" customHeight="1">
      <c r="B6"/>
      <c r="C6" s="353" t="s">
        <v>253</v>
      </c>
    </row>
    <row r="7" spans="2:3" ht="16.5" customHeight="1">
      <c r="B7"/>
      <c r="C7" s="353" t="s">
        <v>254</v>
      </c>
    </row>
    <row r="8" spans="2:3" ht="16.5" customHeight="1">
      <c r="B8"/>
      <c r="C8" s="353" t="s">
        <v>1623</v>
      </c>
    </row>
    <row r="9" spans="2:3" ht="16.5" customHeight="1">
      <c r="B9"/>
      <c r="C9" s="353" t="s">
        <v>255</v>
      </c>
    </row>
    <row r="10" spans="2:3" ht="16.5" customHeight="1">
      <c r="B10"/>
      <c r="C10" s="353" t="s">
        <v>265</v>
      </c>
    </row>
    <row r="11" spans="2:3" ht="16.5" customHeight="1">
      <c r="B11"/>
      <c r="C11" s="353" t="s">
        <v>256</v>
      </c>
    </row>
    <row r="12" ht="15" customHeight="1"/>
    <row r="13" s="2" customFormat="1" ht="21" customHeight="1">
      <c r="B13" s="3" t="s">
        <v>608</v>
      </c>
    </row>
    <row r="14" ht="10.5" customHeight="1"/>
    <row r="15" spans="2:3" ht="16.5" customHeight="1">
      <c r="B15"/>
      <c r="C15" s="353" t="s">
        <v>112</v>
      </c>
    </row>
    <row r="16" spans="2:3" ht="16.5" customHeight="1">
      <c r="B16"/>
      <c r="C16" s="353" t="s">
        <v>459</v>
      </c>
    </row>
    <row r="17" spans="2:3" ht="16.5" customHeight="1">
      <c r="B17"/>
      <c r="C17" s="353" t="s">
        <v>1616</v>
      </c>
    </row>
    <row r="18" spans="2:3" ht="16.5" customHeight="1">
      <c r="B18"/>
      <c r="C18" s="353" t="s">
        <v>1611</v>
      </c>
    </row>
    <row r="19" spans="2:3" ht="16.5" customHeight="1">
      <c r="B19"/>
      <c r="C19" s="353" t="s">
        <v>1617</v>
      </c>
    </row>
    <row r="20" spans="2:3" ht="16.5" customHeight="1">
      <c r="B20" s="4"/>
      <c r="C20" s="5"/>
    </row>
    <row r="21" s="2" customFormat="1" ht="21" customHeight="1">
      <c r="B21" s="3" t="s">
        <v>727</v>
      </c>
    </row>
    <row r="22" ht="10.5" customHeight="1"/>
    <row r="23" spans="2:3" ht="16.5" customHeight="1">
      <c r="B23"/>
      <c r="C23" s="353" t="s">
        <v>449</v>
      </c>
    </row>
    <row r="24" spans="2:3" ht="16.5" customHeight="1">
      <c r="B24"/>
      <c r="C24" s="353" t="s">
        <v>413</v>
      </c>
    </row>
    <row r="25" spans="2:3" ht="16.5" customHeight="1">
      <c r="B25"/>
      <c r="C25" s="353" t="s">
        <v>414</v>
      </c>
    </row>
    <row r="26" spans="2:3" ht="16.5" customHeight="1">
      <c r="B26"/>
      <c r="C26" s="353" t="s">
        <v>177</v>
      </c>
    </row>
    <row r="27" spans="2:4" ht="16.5" customHeight="1">
      <c r="B27"/>
      <c r="C27" s="353" t="s">
        <v>728</v>
      </c>
      <c r="D27" s="352" t="s">
        <v>729</v>
      </c>
    </row>
    <row r="28" ht="24" customHeight="1"/>
    <row r="29" ht="12.75"/>
  </sheetData>
  <hyperlinks>
    <hyperlink ref="D27" r:id="rId1" tooltip="télécharger" display="(télécharger v.3.2 Fr)"/>
    <hyperlink ref="C5" location="Vide!A1" tooltip="L'environnement de travail" display="A partir d'une feuille vide"/>
    <hyperlink ref="C6" location="'Calculs simples'!Zone_d_impression" tooltip="les signes à utiliser" display="Faire des calculs simples"/>
    <hyperlink ref="C7" location="Présentation!A1" tooltip="Mise en forme" display="Présenter des résultats : tableaux, graphiques"/>
    <hyperlink ref="C8" location="Tableau_Bord!A1" tooltip="Suivi factures EDF, téléphone, ..." display="Faire un suivi statistiques et tableaux de bord"/>
    <hyperlink ref="C9" location="'Gérer son budget'!A1" tooltip="Recettes, dépenses,..." display="Gérer son budget"/>
    <hyperlink ref="C10" location="Fonctions!Zone_d_impression" tooltip="Exemples de fonctions appliquées" display="Aller plus loin avec les fonctions de calculs"/>
    <hyperlink ref="C11" location="'Simu emprunts'!A1" tooltip="Un exemple de feuille de calcul de prêt" display="Faire des simulations d'emprunts"/>
    <hyperlink ref="C15" location="'Carnet adresses'!A1" tooltip="Un exemple simple" display="Un répertoire carnet d'adresses"/>
    <hyperlink ref="C16" location="'Liste téléphonique'!A1" tooltip="Un exemple simple" display="Un répertoire téléphonique"/>
    <hyperlink ref="C17" location="Cave!A1" tooltip="Exemple" display="Gérer sa cave à vin"/>
    <hyperlink ref="C18" location="Bibliothèque!A1" tooltip="Exmple" display="Gérer sa bibliothèque"/>
    <hyperlink ref="C19" location="Etat_des_lieux!A1" tooltip="Exemple" display="Gérer un état des lieux"/>
    <hyperlink ref="C23" location="Environnement!A1" tooltip="Bref aperçu" display="L'environnement Excel"/>
    <hyperlink ref="C24" location="Raccourcis_claviers!A1" display="Les raccourcis clavier sous Excel"/>
    <hyperlink ref="C25" location="'Note de frais'!A1" display="Présentation : une note de frais"/>
    <hyperlink ref="C26" r:id="rId2" tooltip="sur Infoweb17" display="Les cours et les tutoriels sur internet"/>
    <hyperlink ref="C27" r:id="rId3" tooltip="Télécharger" display="OpenOffice portable gratuit et complet  "/>
  </hyperlinks>
  <printOptions/>
  <pageMargins left="0.27" right="0.3" top="0.64" bottom="1" header="0.4921259845" footer="0.4921259845"/>
  <pageSetup horizontalDpi="300" verticalDpi="3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2" max="11" width="9.421875" style="0" customWidth="1"/>
  </cols>
  <sheetData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" width="5.7109375" style="10" customWidth="1"/>
    <col min="2" max="2" width="5.00390625" style="7" customWidth="1"/>
    <col min="3" max="3" width="15.28125" style="7" customWidth="1"/>
    <col min="4" max="4" width="11.57421875" style="7" customWidth="1"/>
    <col min="5" max="5" width="32.421875" style="7" customWidth="1"/>
    <col min="6" max="6" width="8.140625" style="10" customWidth="1"/>
    <col min="7" max="7" width="13.28125" style="7" customWidth="1"/>
    <col min="8" max="8" width="15.00390625" style="7" customWidth="1"/>
    <col min="9" max="9" width="29.8515625" style="10" customWidth="1"/>
    <col min="10" max="10" width="14.28125" style="10" customWidth="1"/>
    <col min="11" max="16384" width="11.421875" style="7" customWidth="1"/>
  </cols>
  <sheetData>
    <row r="1" spans="1:10" s="13" customFormat="1" ht="25.5">
      <c r="A1" s="12" t="s">
        <v>143</v>
      </c>
      <c r="B1" s="12" t="s">
        <v>116</v>
      </c>
      <c r="C1" s="12" t="s">
        <v>0</v>
      </c>
      <c r="D1" s="12" t="s">
        <v>1621</v>
      </c>
      <c r="E1" s="12" t="s">
        <v>1622</v>
      </c>
      <c r="F1" s="11" t="s">
        <v>5</v>
      </c>
      <c r="G1" s="12" t="s">
        <v>7</v>
      </c>
      <c r="H1" s="12" t="s">
        <v>1</v>
      </c>
      <c r="I1" s="11" t="s">
        <v>135</v>
      </c>
      <c r="J1" s="11" t="s">
        <v>9</v>
      </c>
    </row>
    <row r="2" spans="1:10" ht="12.75">
      <c r="A2" s="10">
        <v>4</v>
      </c>
      <c r="B2" s="8" t="s">
        <v>10</v>
      </c>
      <c r="C2" s="8" t="s">
        <v>121</v>
      </c>
      <c r="D2" s="8" t="s">
        <v>122</v>
      </c>
      <c r="E2" s="8" t="s">
        <v>123</v>
      </c>
      <c r="F2" s="9">
        <v>17100</v>
      </c>
      <c r="G2" s="8" t="s">
        <v>4</v>
      </c>
      <c r="H2" s="9" t="s">
        <v>120</v>
      </c>
      <c r="I2" s="54" t="s">
        <v>139</v>
      </c>
      <c r="J2" s="53">
        <v>24423</v>
      </c>
    </row>
    <row r="3" spans="1:10" ht="12.75">
      <c r="A3" s="10">
        <v>3</v>
      </c>
      <c r="B3" s="8" t="s">
        <v>12</v>
      </c>
      <c r="C3" s="8" t="s">
        <v>119</v>
      </c>
      <c r="D3" s="8" t="s">
        <v>13</v>
      </c>
      <c r="E3" s="8" t="s">
        <v>14</v>
      </c>
      <c r="F3" s="9">
        <v>17500</v>
      </c>
      <c r="G3" s="8" t="s">
        <v>3</v>
      </c>
      <c r="H3" s="9" t="s">
        <v>120</v>
      </c>
      <c r="I3" s="54" t="s">
        <v>138</v>
      </c>
      <c r="J3" s="53">
        <v>17896</v>
      </c>
    </row>
    <row r="4" spans="1:10" ht="12.75">
      <c r="A4" s="10">
        <v>2</v>
      </c>
      <c r="B4" s="8" t="s">
        <v>10</v>
      </c>
      <c r="C4" s="8" t="s">
        <v>117</v>
      </c>
      <c r="D4" s="8" t="s">
        <v>11</v>
      </c>
      <c r="E4" s="8" t="s">
        <v>132</v>
      </c>
      <c r="F4" s="9">
        <v>17100</v>
      </c>
      <c r="G4" s="8" t="s">
        <v>2</v>
      </c>
      <c r="H4" s="9" t="s">
        <v>118</v>
      </c>
      <c r="I4" s="54" t="s">
        <v>137</v>
      </c>
      <c r="J4" s="53">
        <v>28572</v>
      </c>
    </row>
    <row r="5" spans="1:10" ht="12.75">
      <c r="A5" s="10">
        <v>6</v>
      </c>
      <c r="B5" s="8" t="s">
        <v>12</v>
      </c>
      <c r="C5" s="8" t="s">
        <v>127</v>
      </c>
      <c r="D5" s="8" t="s">
        <v>128</v>
      </c>
      <c r="E5" s="8" t="s">
        <v>134</v>
      </c>
      <c r="F5" s="9">
        <v>17100</v>
      </c>
      <c r="G5" s="8" t="s">
        <v>2</v>
      </c>
      <c r="H5" s="9" t="s">
        <v>126</v>
      </c>
      <c r="I5" s="54" t="s">
        <v>141</v>
      </c>
      <c r="J5" s="53">
        <v>18164</v>
      </c>
    </row>
    <row r="6" spans="1:10" ht="12.75">
      <c r="A6" s="10">
        <v>7</v>
      </c>
      <c r="B6" s="8" t="s">
        <v>10</v>
      </c>
      <c r="C6" s="8" t="s">
        <v>129</v>
      </c>
      <c r="D6" s="8" t="s">
        <v>130</v>
      </c>
      <c r="E6" s="8" t="s">
        <v>17</v>
      </c>
      <c r="F6" s="9">
        <v>17100</v>
      </c>
      <c r="G6" s="8" t="s">
        <v>2</v>
      </c>
      <c r="H6" s="9" t="s">
        <v>131</v>
      </c>
      <c r="I6" s="54" t="s">
        <v>142</v>
      </c>
      <c r="J6" s="53">
        <v>12383</v>
      </c>
    </row>
    <row r="7" spans="1:10" ht="12.75">
      <c r="A7" s="10">
        <v>1</v>
      </c>
      <c r="B7" s="8" t="s">
        <v>12</v>
      </c>
      <c r="C7" s="8" t="s">
        <v>115</v>
      </c>
      <c r="D7" s="8" t="s">
        <v>19</v>
      </c>
      <c r="E7" s="8" t="s">
        <v>114</v>
      </c>
      <c r="F7" s="9">
        <v>17100</v>
      </c>
      <c r="G7" s="8" t="s">
        <v>2</v>
      </c>
      <c r="H7" s="9" t="s">
        <v>113</v>
      </c>
      <c r="I7" s="54" t="s">
        <v>136</v>
      </c>
      <c r="J7" s="53">
        <v>20635</v>
      </c>
    </row>
    <row r="8" spans="1:10" ht="12.75">
      <c r="A8" s="10">
        <v>5</v>
      </c>
      <c r="B8" s="8" t="s">
        <v>10</v>
      </c>
      <c r="C8" s="8" t="s">
        <v>124</v>
      </c>
      <c r="D8" s="8" t="s">
        <v>15</v>
      </c>
      <c r="E8" s="8" t="s">
        <v>133</v>
      </c>
      <c r="F8" s="9">
        <v>17460</v>
      </c>
      <c r="G8" s="8" t="s">
        <v>125</v>
      </c>
      <c r="H8" s="9" t="s">
        <v>126</v>
      </c>
      <c r="I8" s="54" t="s">
        <v>140</v>
      </c>
      <c r="J8" s="53">
        <v>26201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6"/>
  <sheetViews>
    <sheetView zoomScale="75" zoomScaleNormal="75" workbookViewId="0" topLeftCell="A1">
      <selection activeCell="B4" sqref="B4:G11"/>
    </sheetView>
  </sheetViews>
  <sheetFormatPr defaultColWidth="11.421875" defaultRowHeight="12.75"/>
  <cols>
    <col min="1" max="1" width="11.421875" style="106" customWidth="1"/>
    <col min="2" max="2" width="32.140625" style="106" customWidth="1"/>
    <col min="3" max="3" width="17.140625" style="107" customWidth="1"/>
    <col min="4" max="4" width="13.421875" style="108" customWidth="1"/>
    <col min="5" max="8" width="11.421875" style="107" customWidth="1"/>
    <col min="9" max="9" width="17.7109375" style="109" customWidth="1"/>
    <col min="10" max="10" width="11.421875" style="107" customWidth="1"/>
    <col min="11" max="11" width="19.28125" style="106" customWidth="1"/>
    <col min="12" max="12" width="17.00390625" style="106" customWidth="1"/>
    <col min="13" max="13" width="18.57421875" style="106" customWidth="1"/>
    <col min="14" max="16384" width="11.421875" style="106" customWidth="1"/>
  </cols>
  <sheetData>
    <row r="3" ht="23.25">
      <c r="I3" s="109" t="s">
        <v>1598</v>
      </c>
    </row>
    <row r="4" spans="3:14" ht="23.25">
      <c r="C4" s="107" t="s">
        <v>23</v>
      </c>
      <c r="D4" s="108" t="s">
        <v>28</v>
      </c>
      <c r="E4" s="107" t="s">
        <v>29</v>
      </c>
      <c r="F4" s="107" t="s">
        <v>31</v>
      </c>
      <c r="G4" s="107" t="s">
        <v>32</v>
      </c>
      <c r="J4" s="107" t="s">
        <v>34</v>
      </c>
      <c r="K4" s="107" t="s">
        <v>35</v>
      </c>
      <c r="L4" s="107" t="s">
        <v>36</v>
      </c>
      <c r="M4" s="107" t="s">
        <v>37</v>
      </c>
      <c r="N4" s="107" t="s">
        <v>38</v>
      </c>
    </row>
    <row r="5" spans="2:9" ht="23.25">
      <c r="B5" s="106" t="s">
        <v>22</v>
      </c>
      <c r="C5" s="107">
        <v>1.55</v>
      </c>
      <c r="D5" s="108">
        <v>2</v>
      </c>
      <c r="E5" s="107">
        <f aca="true" t="shared" si="0" ref="E5:E10">C5*D5</f>
        <v>3.1</v>
      </c>
      <c r="F5" s="107">
        <f>(E5*5.5)/100</f>
        <v>0.1705</v>
      </c>
      <c r="G5" s="107">
        <f>SUM(E5:F5)</f>
        <v>3.2705</v>
      </c>
      <c r="I5" s="109" t="s">
        <v>39</v>
      </c>
    </row>
    <row r="6" spans="2:9" ht="23.25">
      <c r="B6" s="106" t="s">
        <v>24</v>
      </c>
      <c r="C6" s="107">
        <v>2.25</v>
      </c>
      <c r="D6" s="108">
        <v>1</v>
      </c>
      <c r="E6" s="107">
        <f t="shared" si="0"/>
        <v>2.25</v>
      </c>
      <c r="F6" s="107">
        <f aca="true" t="shared" si="1" ref="F6:F11">(E6*5.5)/100</f>
        <v>0.12375</v>
      </c>
      <c r="G6" s="107">
        <f aca="true" t="shared" si="2" ref="G6:G11">SUM(E6:F6)</f>
        <v>2.37375</v>
      </c>
      <c r="I6" s="109" t="s">
        <v>40</v>
      </c>
    </row>
    <row r="7" spans="2:9" ht="23.25">
      <c r="B7" s="106" t="s">
        <v>25</v>
      </c>
      <c r="C7" s="107">
        <v>1.75</v>
      </c>
      <c r="D7" s="108">
        <v>3</v>
      </c>
      <c r="E7" s="107">
        <f t="shared" si="0"/>
        <v>5.25</v>
      </c>
      <c r="F7" s="107">
        <f t="shared" si="1"/>
        <v>0.28875</v>
      </c>
      <c r="G7" s="107">
        <f t="shared" si="2"/>
        <v>5.53875</v>
      </c>
      <c r="I7" s="109" t="s">
        <v>41</v>
      </c>
    </row>
    <row r="8" spans="2:9" ht="23.25">
      <c r="B8" s="106" t="s">
        <v>26</v>
      </c>
      <c r="C8" s="107">
        <v>2.85</v>
      </c>
      <c r="D8" s="108">
        <v>2</v>
      </c>
      <c r="E8" s="107">
        <f t="shared" si="0"/>
        <v>5.7</v>
      </c>
      <c r="F8" s="107">
        <f t="shared" si="1"/>
        <v>0.3135</v>
      </c>
      <c r="G8" s="107">
        <f t="shared" si="2"/>
        <v>6.0135000000000005</v>
      </c>
      <c r="I8" s="109" t="s">
        <v>42</v>
      </c>
    </row>
    <row r="9" spans="2:9" ht="23.25">
      <c r="B9" s="106" t="s">
        <v>27</v>
      </c>
      <c r="C9" s="107">
        <v>2.4</v>
      </c>
      <c r="D9" s="108">
        <v>7</v>
      </c>
      <c r="E9" s="107">
        <f t="shared" si="0"/>
        <v>16.8</v>
      </c>
      <c r="F9" s="107">
        <f t="shared" si="1"/>
        <v>0.924</v>
      </c>
      <c r="G9" s="107">
        <f t="shared" si="2"/>
        <v>17.724</v>
      </c>
      <c r="I9" s="109" t="s">
        <v>43</v>
      </c>
    </row>
    <row r="10" spans="2:9" ht="23.25">
      <c r="B10" s="106" t="s">
        <v>30</v>
      </c>
      <c r="C10" s="107">
        <v>6.75</v>
      </c>
      <c r="D10" s="108">
        <v>5</v>
      </c>
      <c r="E10" s="107">
        <f t="shared" si="0"/>
        <v>33.75</v>
      </c>
      <c r="F10" s="107">
        <f t="shared" si="1"/>
        <v>1.85625</v>
      </c>
      <c r="G10" s="107">
        <f t="shared" si="2"/>
        <v>35.60625</v>
      </c>
      <c r="I10" s="109" t="s">
        <v>44</v>
      </c>
    </row>
    <row r="11" spans="2:9" ht="23.25">
      <c r="B11" s="110" t="s">
        <v>33</v>
      </c>
      <c r="C11" s="111"/>
      <c r="D11" s="124">
        <f>SUM(D5:D10)</f>
        <v>20</v>
      </c>
      <c r="E11" s="111">
        <f>SUM(E5:E10)</f>
        <v>66.85</v>
      </c>
      <c r="F11" s="111">
        <f t="shared" si="1"/>
        <v>3.6767499999999997</v>
      </c>
      <c r="G11" s="111">
        <f t="shared" si="2"/>
        <v>70.52674999999999</v>
      </c>
      <c r="I11" s="109" t="s">
        <v>45</v>
      </c>
    </row>
    <row r="14" spans="1:10" s="112" customFormat="1" ht="28.5" customHeight="1">
      <c r="A14" s="112" t="s">
        <v>267</v>
      </c>
      <c r="C14" s="113"/>
      <c r="D14" s="114"/>
      <c r="E14" s="113"/>
      <c r="F14" s="113"/>
      <c r="G14" s="113"/>
      <c r="H14" s="113"/>
      <c r="I14" s="115"/>
      <c r="J14" s="113"/>
    </row>
    <row r="15" spans="2:5" ht="23.25">
      <c r="B15" s="106" t="s">
        <v>269</v>
      </c>
      <c r="C15" s="109" t="s">
        <v>268</v>
      </c>
      <c r="E15" s="109" t="s">
        <v>276</v>
      </c>
    </row>
    <row r="16" spans="2:5" ht="23.25">
      <c r="B16" s="106" t="s">
        <v>270</v>
      </c>
      <c r="C16" s="109" t="s">
        <v>274</v>
      </c>
      <c r="E16" s="109" t="s">
        <v>278</v>
      </c>
    </row>
    <row r="17" spans="2:5" ht="23.25">
      <c r="B17" s="106" t="s">
        <v>271</v>
      </c>
      <c r="C17" s="109" t="s">
        <v>272</v>
      </c>
      <c r="E17" s="109" t="s">
        <v>279</v>
      </c>
    </row>
    <row r="18" spans="2:5" ht="23.25">
      <c r="B18" s="106" t="s">
        <v>273</v>
      </c>
      <c r="C18" s="109" t="s">
        <v>277</v>
      </c>
      <c r="E18" s="109" t="s">
        <v>280</v>
      </c>
    </row>
    <row r="20" ht="23.25">
      <c r="B20" s="106" t="s">
        <v>275</v>
      </c>
    </row>
    <row r="21" ht="23.25">
      <c r="B21" s="106" t="s">
        <v>281</v>
      </c>
    </row>
    <row r="23" ht="23.25">
      <c r="B23" s="117" t="s">
        <v>290</v>
      </c>
    </row>
    <row r="24" spans="2:7" ht="23.25">
      <c r="B24" s="118" t="s">
        <v>292</v>
      </c>
      <c r="C24" s="119" t="s">
        <v>299</v>
      </c>
      <c r="D24" s="120"/>
      <c r="E24" s="119"/>
      <c r="F24" s="119"/>
      <c r="G24" s="119"/>
    </row>
    <row r="25" spans="2:7" ht="23.25">
      <c r="B25" s="121" t="s">
        <v>293</v>
      </c>
      <c r="C25" s="122" t="s">
        <v>283</v>
      </c>
      <c r="D25" s="120"/>
      <c r="E25" s="119"/>
      <c r="F25" s="119"/>
      <c r="G25" s="119"/>
    </row>
    <row r="26" spans="2:7" ht="23.25">
      <c r="B26" s="121" t="s">
        <v>294</v>
      </c>
      <c r="C26" s="122" t="s">
        <v>284</v>
      </c>
      <c r="D26" s="120"/>
      <c r="E26" s="119"/>
      <c r="F26" s="119"/>
      <c r="G26" s="119"/>
    </row>
    <row r="27" spans="2:7" ht="23.25">
      <c r="B27" s="121" t="s">
        <v>295</v>
      </c>
      <c r="C27" s="119" t="s">
        <v>285</v>
      </c>
      <c r="D27" s="120"/>
      <c r="E27" s="119"/>
      <c r="F27" s="119"/>
      <c r="G27" s="119"/>
    </row>
    <row r="28" spans="2:8" ht="23.25">
      <c r="B28" s="121" t="s">
        <v>296</v>
      </c>
      <c r="C28" s="122" t="s">
        <v>286</v>
      </c>
      <c r="D28" s="120"/>
      <c r="E28" s="119"/>
      <c r="F28" s="119"/>
      <c r="G28" s="119"/>
      <c r="H28" s="106"/>
    </row>
    <row r="29" spans="2:7" ht="23.25">
      <c r="B29" s="121" t="s">
        <v>297</v>
      </c>
      <c r="C29" s="122" t="s">
        <v>287</v>
      </c>
      <c r="D29" s="120"/>
      <c r="E29" s="119"/>
      <c r="F29" s="119"/>
      <c r="G29" s="119"/>
    </row>
    <row r="30" spans="2:7" ht="23.25">
      <c r="B30" s="121" t="s">
        <v>298</v>
      </c>
      <c r="C30" s="122" t="s">
        <v>288</v>
      </c>
      <c r="D30" s="120"/>
      <c r="E30" s="119"/>
      <c r="F30" s="119"/>
      <c r="G30" s="119"/>
    </row>
    <row r="31" spans="2:7" ht="23.25">
      <c r="B31" s="123" t="s">
        <v>282</v>
      </c>
      <c r="C31" s="122" t="s">
        <v>289</v>
      </c>
      <c r="D31" s="120"/>
      <c r="E31" s="119"/>
      <c r="F31" s="119"/>
      <c r="G31" s="119"/>
    </row>
    <row r="32" ht="23.25">
      <c r="C32" s="109"/>
    </row>
    <row r="33" ht="23.25">
      <c r="B33" s="117" t="s">
        <v>291</v>
      </c>
    </row>
    <row r="34" ht="23.25">
      <c r="B34" s="106" t="s">
        <v>300</v>
      </c>
    </row>
    <row r="35" ht="23.25">
      <c r="B35" s="106" t="s">
        <v>301</v>
      </c>
    </row>
    <row r="37" ht="23.25">
      <c r="B37" s="106" t="s">
        <v>303</v>
      </c>
    </row>
    <row r="38" ht="23.25">
      <c r="B38" s="106" t="s">
        <v>302</v>
      </c>
    </row>
    <row r="39" ht="23.25">
      <c r="B39" s="106" t="s">
        <v>305</v>
      </c>
    </row>
    <row r="40" spans="3:6" ht="23.25">
      <c r="C40" s="107">
        <v>100</v>
      </c>
      <c r="D40" s="125">
        <f>C40/C$44</f>
        <v>0.22727272727272727</v>
      </c>
      <c r="F40" s="116" t="s">
        <v>304</v>
      </c>
    </row>
    <row r="41" spans="3:6" ht="23.25">
      <c r="C41" s="107">
        <v>150</v>
      </c>
      <c r="D41" s="125">
        <f>C41/C$44</f>
        <v>0.3409090909090909</v>
      </c>
      <c r="F41" s="116" t="s">
        <v>306</v>
      </c>
    </row>
    <row r="42" spans="3:6" ht="23.25">
      <c r="C42" s="107">
        <v>80</v>
      </c>
      <c r="D42" s="125">
        <f>C42/C$44</f>
        <v>0.18181818181818182</v>
      </c>
      <c r="F42" s="116" t="s">
        <v>307</v>
      </c>
    </row>
    <row r="43" spans="3:6" ht="23.25">
      <c r="C43" s="107">
        <v>110</v>
      </c>
      <c r="D43" s="125">
        <f>C43/C$44</f>
        <v>0.25</v>
      </c>
      <c r="F43" s="116" t="s">
        <v>308</v>
      </c>
    </row>
    <row r="44" spans="3:7" ht="23.25">
      <c r="C44" s="119">
        <f>SUM(C40:C43)</f>
        <v>440</v>
      </c>
      <c r="D44" s="126">
        <f>C44/C$44</f>
        <v>1</v>
      </c>
      <c r="G44" s="109"/>
    </row>
    <row r="46" ht="23.25">
      <c r="B46" s="106" t="s">
        <v>319</v>
      </c>
    </row>
    <row r="47" ht="23.25">
      <c r="C47" s="106" t="s">
        <v>309</v>
      </c>
    </row>
    <row r="48" ht="23.25">
      <c r="C48" s="109" t="s">
        <v>310</v>
      </c>
    </row>
    <row r="49" ht="23.25">
      <c r="C49" s="109" t="s">
        <v>311</v>
      </c>
    </row>
    <row r="50" ht="23.25">
      <c r="C50" s="109" t="s">
        <v>312</v>
      </c>
    </row>
    <row r="51" ht="23.25">
      <c r="C51" s="109" t="s">
        <v>313</v>
      </c>
    </row>
    <row r="52" ht="23.25">
      <c r="C52" s="109" t="s">
        <v>314</v>
      </c>
    </row>
    <row r="53" ht="23.25">
      <c r="C53" s="109" t="s">
        <v>315</v>
      </c>
    </row>
    <row r="54" spans="2:3" ht="26.25">
      <c r="B54" s="130" t="s">
        <v>316</v>
      </c>
      <c r="C54" s="109" t="s">
        <v>320</v>
      </c>
    </row>
    <row r="55" spans="2:3" ht="23.25">
      <c r="B55" s="129"/>
      <c r="C55" s="109" t="s">
        <v>317</v>
      </c>
    </row>
    <row r="56" spans="2:3" ht="23.25">
      <c r="B56" s="129"/>
      <c r="C56" s="109" t="s">
        <v>318</v>
      </c>
    </row>
    <row r="57" ht="23.25">
      <c r="B57" s="129"/>
    </row>
    <row r="59" ht="23.25">
      <c r="B59" s="128"/>
    </row>
    <row r="60" ht="23.25">
      <c r="B60" s="128"/>
    </row>
    <row r="61" ht="23.25">
      <c r="B61" s="127"/>
    </row>
    <row r="64" ht="23.25">
      <c r="C64" s="109"/>
    </row>
    <row r="65" ht="23.25">
      <c r="C65" s="109"/>
    </row>
    <row r="66" ht="23.25">
      <c r="C66" s="109"/>
    </row>
  </sheetData>
  <printOptions/>
  <pageMargins left="0.41" right="0.41" top="1" bottom="1" header="0.4921259845" footer="0.4921259845"/>
  <pageSetup fitToHeight="1" fitToWidth="1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1:E7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1.140625" style="1" customWidth="1"/>
    <col min="3" max="3" width="63.8515625" style="1" customWidth="1"/>
    <col min="4" max="9" width="15.421875" style="1" customWidth="1"/>
    <col min="10" max="10" width="33.28125" style="1" customWidth="1"/>
    <col min="11" max="12" width="15.421875" style="1" customWidth="1"/>
    <col min="13" max="13" width="28.8515625" style="1" customWidth="1"/>
    <col min="14" max="16384" width="11.421875" style="1" customWidth="1"/>
  </cols>
  <sheetData>
    <row r="1" spans="2:3" s="2" customFormat="1" ht="21" customHeight="1">
      <c r="B1" s="367" t="s">
        <v>322</v>
      </c>
      <c r="C1" s="364"/>
    </row>
    <row r="2" ht="12.75">
      <c r="C2" s="4"/>
    </row>
    <row r="3" spans="2:3" ht="32.25" customHeight="1">
      <c r="B3" s="365" t="s">
        <v>323</v>
      </c>
      <c r="C3" s="363"/>
    </row>
    <row r="4" spans="2:3" ht="12.75">
      <c r="B4" s="131" t="s">
        <v>324</v>
      </c>
      <c r="C4" s="131" t="s">
        <v>325</v>
      </c>
    </row>
    <row r="5" spans="2:3" ht="12.75">
      <c r="B5" s="132" t="s">
        <v>326</v>
      </c>
      <c r="C5" s="132" t="s">
        <v>327</v>
      </c>
    </row>
    <row r="6" spans="2:3" ht="12.75">
      <c r="B6" s="132" t="s">
        <v>328</v>
      </c>
      <c r="C6" s="132" t="s">
        <v>329</v>
      </c>
    </row>
    <row r="7" spans="2:5" ht="12.75">
      <c r="B7" s="132" t="s">
        <v>330</v>
      </c>
      <c r="C7" s="132" t="s">
        <v>331</v>
      </c>
      <c r="E7" s="1" t="s">
        <v>6</v>
      </c>
    </row>
    <row r="8" spans="2:3" ht="12.75">
      <c r="B8" s="132" t="s">
        <v>332</v>
      </c>
      <c r="C8" s="132" t="s">
        <v>333</v>
      </c>
    </row>
    <row r="9" spans="2:3" ht="12.75">
      <c r="B9" s="132" t="s">
        <v>334</v>
      </c>
      <c r="C9" s="132" t="s">
        <v>335</v>
      </c>
    </row>
    <row r="10" spans="2:3" ht="12.75">
      <c r="B10" s="133" t="s">
        <v>336</v>
      </c>
      <c r="C10" s="133" t="s">
        <v>337</v>
      </c>
    </row>
    <row r="11" spans="2:3" ht="12.75">
      <c r="B11" s="133" t="s">
        <v>338</v>
      </c>
      <c r="C11" s="133" t="s">
        <v>339</v>
      </c>
    </row>
    <row r="12" spans="2:3" ht="12.75">
      <c r="B12" s="133" t="s">
        <v>340</v>
      </c>
      <c r="C12" s="133" t="s">
        <v>341</v>
      </c>
    </row>
    <row r="13" spans="2:3" ht="12.75">
      <c r="B13" s="133" t="s">
        <v>342</v>
      </c>
      <c r="C13" s="133" t="s">
        <v>343</v>
      </c>
    </row>
    <row r="14" spans="2:3" ht="12.75">
      <c r="B14" s="132" t="s">
        <v>344</v>
      </c>
      <c r="C14" s="132" t="s">
        <v>345</v>
      </c>
    </row>
    <row r="15" spans="2:3" ht="12.75">
      <c r="B15" s="132" t="s">
        <v>346</v>
      </c>
      <c r="C15" s="132" t="s">
        <v>347</v>
      </c>
    </row>
    <row r="16" spans="2:3" ht="12.75">
      <c r="B16" s="132" t="s">
        <v>348</v>
      </c>
      <c r="C16" s="132" t="s">
        <v>349</v>
      </c>
    </row>
    <row r="17" spans="2:3" ht="12.75">
      <c r="B17" s="132" t="s">
        <v>350</v>
      </c>
      <c r="C17" s="132" t="s">
        <v>351</v>
      </c>
    </row>
    <row r="18" spans="2:3" ht="12.75">
      <c r="B18" s="358"/>
      <c r="C18" s="358"/>
    </row>
    <row r="19" spans="2:3" ht="12.75">
      <c r="B19" s="359"/>
      <c r="C19" s="359"/>
    </row>
    <row r="20" spans="2:3" ht="31.5" customHeight="1">
      <c r="B20" s="368" t="s">
        <v>352</v>
      </c>
      <c r="C20" s="368"/>
    </row>
    <row r="21" spans="2:3" ht="15.75">
      <c r="B21" s="369"/>
      <c r="C21" s="369"/>
    </row>
    <row r="22" spans="2:3" ht="12.75">
      <c r="B22" s="131" t="s">
        <v>324</v>
      </c>
      <c r="C22" s="131" t="s">
        <v>353</v>
      </c>
    </row>
    <row r="23" spans="2:3" ht="12.75">
      <c r="B23" s="132" t="s">
        <v>354</v>
      </c>
      <c r="C23" s="132" t="s">
        <v>355</v>
      </c>
    </row>
    <row r="24" spans="2:3" ht="12.75">
      <c r="B24" s="132" t="s">
        <v>356</v>
      </c>
      <c r="C24" s="132" t="s">
        <v>357</v>
      </c>
    </row>
    <row r="25" spans="2:3" ht="12.75">
      <c r="B25" s="132" t="s">
        <v>358</v>
      </c>
      <c r="C25" s="132" t="s">
        <v>359</v>
      </c>
    </row>
    <row r="26" spans="2:3" ht="12.75">
      <c r="B26" s="132" t="s">
        <v>360</v>
      </c>
      <c r="C26" s="132" t="s">
        <v>361</v>
      </c>
    </row>
    <row r="27" spans="2:3" ht="12.75">
      <c r="B27" s="132" t="s">
        <v>362</v>
      </c>
      <c r="C27" s="132" t="s">
        <v>363</v>
      </c>
    </row>
    <row r="28" spans="2:3" ht="24">
      <c r="B28" s="133" t="s">
        <v>364</v>
      </c>
      <c r="C28" s="133" t="s">
        <v>365</v>
      </c>
    </row>
    <row r="29" spans="2:3" ht="24">
      <c r="B29" s="133" t="s">
        <v>366</v>
      </c>
      <c r="C29" s="133" t="s">
        <v>365</v>
      </c>
    </row>
    <row r="30" spans="2:3" ht="12.75">
      <c r="B30" s="358"/>
      <c r="C30" s="358"/>
    </row>
    <row r="31" spans="2:3" ht="12.75">
      <c r="B31" s="359"/>
      <c r="C31" s="359"/>
    </row>
    <row r="32" spans="2:3" ht="15.75" customHeight="1">
      <c r="B32" s="368" t="s">
        <v>367</v>
      </c>
      <c r="C32" s="368"/>
    </row>
    <row r="33" spans="2:3" ht="15.75">
      <c r="B33" s="370"/>
      <c r="C33" s="370"/>
    </row>
    <row r="34" spans="2:3" ht="12.75">
      <c r="B34" s="131" t="s">
        <v>324</v>
      </c>
      <c r="C34" s="131" t="s">
        <v>368</v>
      </c>
    </row>
    <row r="35" spans="2:3" ht="12.75">
      <c r="B35" s="132" t="s">
        <v>369</v>
      </c>
      <c r="C35" s="132" t="s">
        <v>370</v>
      </c>
    </row>
    <row r="36" spans="2:3" ht="12.75">
      <c r="B36" s="132" t="s">
        <v>371</v>
      </c>
      <c r="C36" s="132" t="s">
        <v>372</v>
      </c>
    </row>
    <row r="37" spans="2:4" ht="12.75">
      <c r="B37" s="132" t="s">
        <v>373</v>
      </c>
      <c r="C37" s="132" t="s">
        <v>374</v>
      </c>
      <c r="D37" s="1" t="s">
        <v>6</v>
      </c>
    </row>
    <row r="38" spans="2:4" ht="12.75">
      <c r="B38" s="132" t="s">
        <v>375</v>
      </c>
      <c r="C38" s="132" t="s">
        <v>376</v>
      </c>
      <c r="D38" s="1" t="s">
        <v>6</v>
      </c>
    </row>
    <row r="39" spans="2:4" ht="12.75">
      <c r="B39" s="360" t="s">
        <v>377</v>
      </c>
      <c r="C39" s="134" t="s">
        <v>378</v>
      </c>
      <c r="D39" s="1" t="s">
        <v>6</v>
      </c>
    </row>
    <row r="40" spans="2:4" ht="12.75">
      <c r="B40" s="361"/>
      <c r="C40" s="135" t="s">
        <v>379</v>
      </c>
      <c r="D40" s="1" t="s">
        <v>6</v>
      </c>
    </row>
    <row r="41" spans="2:4" ht="12.75">
      <c r="B41" s="362"/>
      <c r="C41" s="136" t="s">
        <v>380</v>
      </c>
      <c r="D41" s="1" t="s">
        <v>6</v>
      </c>
    </row>
    <row r="42" spans="2:4" ht="12.75">
      <c r="B42" s="133" t="s">
        <v>381</v>
      </c>
      <c r="C42" s="133" t="s">
        <v>382</v>
      </c>
      <c r="D42" s="1" t="s">
        <v>6</v>
      </c>
    </row>
    <row r="43" spans="2:4" ht="12.75">
      <c r="B43" s="355" t="s">
        <v>383</v>
      </c>
      <c r="C43" s="137" t="s">
        <v>384</v>
      </c>
      <c r="D43" s="1" t="s">
        <v>6</v>
      </c>
    </row>
    <row r="44" spans="2:4" ht="12.75">
      <c r="B44" s="356"/>
      <c r="C44" s="138" t="s">
        <v>385</v>
      </c>
      <c r="D44" s="1" t="s">
        <v>6</v>
      </c>
    </row>
    <row r="45" spans="2:4" ht="12.75">
      <c r="B45" s="357"/>
      <c r="C45" s="139" t="s">
        <v>386</v>
      </c>
      <c r="D45" s="1" t="s">
        <v>6</v>
      </c>
    </row>
    <row r="46" spans="2:3" ht="12.75">
      <c r="B46" s="132" t="s">
        <v>387</v>
      </c>
      <c r="C46" s="132" t="s">
        <v>388</v>
      </c>
    </row>
    <row r="47" spans="2:3" ht="24">
      <c r="B47" s="132" t="s">
        <v>389</v>
      </c>
      <c r="C47" s="132" t="s">
        <v>390</v>
      </c>
    </row>
    <row r="48" spans="2:3" ht="12.75">
      <c r="B48" s="360" t="s">
        <v>391</v>
      </c>
      <c r="C48" s="134" t="s">
        <v>384</v>
      </c>
    </row>
    <row r="49" spans="2:3" ht="12.75">
      <c r="B49" s="361"/>
      <c r="C49" s="135" t="s">
        <v>385</v>
      </c>
    </row>
    <row r="50" spans="2:3" ht="12.75">
      <c r="B50" s="362"/>
      <c r="C50" s="136" t="s">
        <v>386</v>
      </c>
    </row>
    <row r="51" spans="2:3" ht="24">
      <c r="B51" s="132" t="s">
        <v>392</v>
      </c>
      <c r="C51" s="132" t="s">
        <v>393</v>
      </c>
    </row>
    <row r="52" spans="2:3" ht="12.75">
      <c r="B52" s="358"/>
      <c r="C52" s="358"/>
    </row>
    <row r="53" spans="2:3" ht="12.75">
      <c r="B53" s="359"/>
      <c r="C53" s="359"/>
    </row>
    <row r="54" spans="2:3" ht="15.75" customHeight="1">
      <c r="B54" s="368" t="s">
        <v>394</v>
      </c>
      <c r="C54" s="368"/>
    </row>
    <row r="55" spans="2:3" ht="15.75">
      <c r="B55" s="369"/>
      <c r="C55" s="369"/>
    </row>
    <row r="56" spans="2:3" ht="12.75">
      <c r="B56" s="131" t="s">
        <v>324</v>
      </c>
      <c r="C56" s="131" t="s">
        <v>368</v>
      </c>
    </row>
    <row r="57" spans="2:3" ht="12.75">
      <c r="B57" s="132" t="s">
        <v>395</v>
      </c>
      <c r="C57" s="132" t="s">
        <v>396</v>
      </c>
    </row>
    <row r="58" spans="2:3" ht="12.75">
      <c r="B58" s="360" t="s">
        <v>397</v>
      </c>
      <c r="C58" s="134" t="s">
        <v>398</v>
      </c>
    </row>
    <row r="59" spans="2:3" ht="12.75">
      <c r="B59" s="362"/>
      <c r="C59" s="136" t="s">
        <v>399</v>
      </c>
    </row>
    <row r="60" spans="2:3" ht="12.75">
      <c r="B60" s="358"/>
      <c r="C60" s="358"/>
    </row>
    <row r="61" spans="2:3" ht="12.75">
      <c r="B61" s="359"/>
      <c r="C61" s="359"/>
    </row>
    <row r="62" spans="2:3" ht="31.5" customHeight="1">
      <c r="B62" s="368" t="s">
        <v>400</v>
      </c>
      <c r="C62" s="368"/>
    </row>
    <row r="63" spans="2:3" ht="15.75">
      <c r="B63" s="369"/>
      <c r="C63" s="369"/>
    </row>
    <row r="64" spans="2:3" ht="12.75">
      <c r="B64" s="131" t="s">
        <v>324</v>
      </c>
      <c r="C64" s="131" t="s">
        <v>368</v>
      </c>
    </row>
    <row r="65" spans="2:3" ht="12.75">
      <c r="B65" s="133" t="s">
        <v>401</v>
      </c>
      <c r="C65" s="133" t="s">
        <v>402</v>
      </c>
    </row>
    <row r="66" spans="2:3" ht="12.75">
      <c r="B66" s="133" t="s">
        <v>403</v>
      </c>
      <c r="C66" s="133" t="s">
        <v>404</v>
      </c>
    </row>
    <row r="67" spans="2:3" ht="12.75">
      <c r="B67" s="133" t="s">
        <v>405</v>
      </c>
      <c r="C67" s="133" t="s">
        <v>406</v>
      </c>
    </row>
    <row r="68" spans="2:3" ht="12.75">
      <c r="B68" s="132" t="s">
        <v>407</v>
      </c>
      <c r="C68" s="132" t="s">
        <v>408</v>
      </c>
    </row>
    <row r="69" spans="2:3" ht="12.75">
      <c r="B69" s="132" t="s">
        <v>409</v>
      </c>
      <c r="C69" s="132" t="s">
        <v>410</v>
      </c>
    </row>
    <row r="70" spans="2:3" ht="12.75">
      <c r="B70" s="133" t="s">
        <v>411</v>
      </c>
      <c r="C70" s="133" t="s">
        <v>412</v>
      </c>
    </row>
    <row r="71" spans="2:3" ht="12.75">
      <c r="B71" s="366"/>
      <c r="C71" s="366"/>
    </row>
  </sheetData>
  <mergeCells count="23">
    <mergeCell ref="B18:C18"/>
    <mergeCell ref="B19:C19"/>
    <mergeCell ref="B20:C20"/>
    <mergeCell ref="B21:C21"/>
    <mergeCell ref="B63:C63"/>
    <mergeCell ref="B30:C30"/>
    <mergeCell ref="B31:C31"/>
    <mergeCell ref="B32:C32"/>
    <mergeCell ref="B33:C33"/>
    <mergeCell ref="B55:C55"/>
    <mergeCell ref="B60:C60"/>
    <mergeCell ref="B61:C61"/>
    <mergeCell ref="B62:C62"/>
    <mergeCell ref="B71:C71"/>
    <mergeCell ref="B1:C1"/>
    <mergeCell ref="B3:C3"/>
    <mergeCell ref="B39:B41"/>
    <mergeCell ref="B43:B45"/>
    <mergeCell ref="B48:B50"/>
    <mergeCell ref="B58:B59"/>
    <mergeCell ref="B52:C52"/>
    <mergeCell ref="B53:C53"/>
    <mergeCell ref="B54:C5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G26"/>
  <sheetViews>
    <sheetView zoomScale="140" zoomScaleNormal="140" workbookViewId="0" topLeftCell="A1">
      <selection activeCell="A1" sqref="A1"/>
    </sheetView>
  </sheetViews>
  <sheetFormatPr defaultColWidth="11.421875" defaultRowHeight="12.75"/>
  <cols>
    <col min="2" max="2" width="16.00390625" style="0" customWidth="1"/>
    <col min="3" max="7" width="17.7109375" style="0" customWidth="1"/>
  </cols>
  <sheetData>
    <row r="5" ht="20.25">
      <c r="B5" s="345" t="s">
        <v>613</v>
      </c>
    </row>
    <row r="7" spans="2:7" ht="23.25">
      <c r="B7" s="103"/>
      <c r="C7" s="104" t="s">
        <v>23</v>
      </c>
      <c r="D7" s="105" t="s">
        <v>28</v>
      </c>
      <c r="E7" s="104" t="s">
        <v>29</v>
      </c>
      <c r="F7" s="104" t="s">
        <v>31</v>
      </c>
      <c r="G7" s="104" t="s">
        <v>32</v>
      </c>
    </row>
    <row r="8" spans="2:7" ht="23.25">
      <c r="B8" s="100" t="s">
        <v>22</v>
      </c>
      <c r="C8" s="101">
        <v>1.55</v>
      </c>
      <c r="D8" s="102">
        <v>2</v>
      </c>
      <c r="E8" s="101">
        <f aca="true" t="shared" si="0" ref="E8:E13">C8*D8</f>
        <v>3.1</v>
      </c>
      <c r="F8" s="101">
        <f aca="true" t="shared" si="1" ref="F8:F14">(E8*5.5)/100</f>
        <v>0.1705</v>
      </c>
      <c r="G8" s="101">
        <f aca="true" t="shared" si="2" ref="G8:G14">SUM(E8:F8)</f>
        <v>3.2705</v>
      </c>
    </row>
    <row r="9" spans="2:7" ht="23.25">
      <c r="B9" s="100" t="s">
        <v>24</v>
      </c>
      <c r="C9" s="101">
        <v>2.25</v>
      </c>
      <c r="D9" s="102">
        <v>1</v>
      </c>
      <c r="E9" s="101">
        <f t="shared" si="0"/>
        <v>2.25</v>
      </c>
      <c r="F9" s="101">
        <f t="shared" si="1"/>
        <v>0.12375</v>
      </c>
      <c r="G9" s="101">
        <f t="shared" si="2"/>
        <v>2.37375</v>
      </c>
    </row>
    <row r="10" spans="2:7" ht="23.25">
      <c r="B10" s="100" t="s">
        <v>25</v>
      </c>
      <c r="C10" s="101">
        <v>1.75</v>
      </c>
      <c r="D10" s="102">
        <v>3</v>
      </c>
      <c r="E10" s="101">
        <f t="shared" si="0"/>
        <v>5.25</v>
      </c>
      <c r="F10" s="101">
        <f t="shared" si="1"/>
        <v>0.28875</v>
      </c>
      <c r="G10" s="101">
        <f t="shared" si="2"/>
        <v>5.53875</v>
      </c>
    </row>
    <row r="11" spans="2:7" ht="23.25">
      <c r="B11" s="100" t="s">
        <v>26</v>
      </c>
      <c r="C11" s="101">
        <v>2.85</v>
      </c>
      <c r="D11" s="102">
        <v>2</v>
      </c>
      <c r="E11" s="101">
        <f t="shared" si="0"/>
        <v>5.7</v>
      </c>
      <c r="F11" s="101">
        <f t="shared" si="1"/>
        <v>0.3135</v>
      </c>
      <c r="G11" s="101">
        <f t="shared" si="2"/>
        <v>6.0135000000000005</v>
      </c>
    </row>
    <row r="12" spans="2:7" ht="23.25">
      <c r="B12" s="100" t="s">
        <v>27</v>
      </c>
      <c r="C12" s="101">
        <v>2.4</v>
      </c>
      <c r="D12" s="102">
        <v>7</v>
      </c>
      <c r="E12" s="101">
        <f t="shared" si="0"/>
        <v>16.8</v>
      </c>
      <c r="F12" s="101">
        <f t="shared" si="1"/>
        <v>0.924</v>
      </c>
      <c r="G12" s="101">
        <f t="shared" si="2"/>
        <v>17.724</v>
      </c>
    </row>
    <row r="13" spans="2:7" ht="23.25">
      <c r="B13" s="100" t="s">
        <v>30</v>
      </c>
      <c r="C13" s="101">
        <v>6.75</v>
      </c>
      <c r="D13" s="102">
        <v>5</v>
      </c>
      <c r="E13" s="101">
        <f t="shared" si="0"/>
        <v>33.75</v>
      </c>
      <c r="F13" s="101">
        <f t="shared" si="1"/>
        <v>1.85625</v>
      </c>
      <c r="G13" s="101">
        <f t="shared" si="2"/>
        <v>35.60625</v>
      </c>
    </row>
    <row r="14" spans="2:7" ht="23.25">
      <c r="B14" s="110" t="s">
        <v>33</v>
      </c>
      <c r="C14" s="111"/>
      <c r="D14" s="124">
        <f>SUM(D8:D13)</f>
        <v>20</v>
      </c>
      <c r="E14" s="111">
        <f>SUM(E8:E13)</f>
        <v>66.85</v>
      </c>
      <c r="F14" s="111">
        <f t="shared" si="1"/>
        <v>3.6767499999999997</v>
      </c>
      <c r="G14" s="111">
        <f t="shared" si="2"/>
        <v>70.52674999999999</v>
      </c>
    </row>
    <row r="16" spans="2:5" ht="20.25">
      <c r="B16" s="345" t="s">
        <v>614</v>
      </c>
      <c r="E16" t="s">
        <v>616</v>
      </c>
    </row>
    <row r="17" ht="13.5" thickBot="1"/>
    <row r="18" spans="2:7" ht="12.75">
      <c r="B18" s="339"/>
      <c r="C18" s="342" t="s">
        <v>23</v>
      </c>
      <c r="D18" s="343" t="s">
        <v>28</v>
      </c>
      <c r="E18" s="344" t="s">
        <v>29</v>
      </c>
      <c r="F18" s="344" t="s">
        <v>31</v>
      </c>
      <c r="G18" s="344" t="s">
        <v>32</v>
      </c>
    </row>
    <row r="19" spans="2:7" ht="12.75">
      <c r="B19" s="340" t="s">
        <v>22</v>
      </c>
      <c r="C19" s="335">
        <v>1.55</v>
      </c>
      <c r="D19" s="336">
        <v>2</v>
      </c>
      <c r="E19" s="335">
        <f aca="true" t="shared" si="3" ref="E19:E24">C19*D19</f>
        <v>3.1</v>
      </c>
      <c r="F19" s="335">
        <f aca="true" t="shared" si="4" ref="F19:F24">(E19*5.5)/100</f>
        <v>0.1705</v>
      </c>
      <c r="G19" s="335">
        <f aca="true" t="shared" si="5" ref="G19:G24">SUM(E19:F19)</f>
        <v>3.2705</v>
      </c>
    </row>
    <row r="20" spans="2:7" ht="12.75">
      <c r="B20" s="340" t="s">
        <v>24</v>
      </c>
      <c r="C20" s="335">
        <v>2.25</v>
      </c>
      <c r="D20" s="336">
        <v>1</v>
      </c>
      <c r="E20" s="335">
        <f t="shared" si="3"/>
        <v>2.25</v>
      </c>
      <c r="F20" s="335">
        <f t="shared" si="4"/>
        <v>0.12375</v>
      </c>
      <c r="G20" s="335">
        <f t="shared" si="5"/>
        <v>2.37375</v>
      </c>
    </row>
    <row r="21" spans="2:7" ht="12.75">
      <c r="B21" s="340" t="s">
        <v>25</v>
      </c>
      <c r="C21" s="335">
        <v>1.75</v>
      </c>
      <c r="D21" s="336">
        <v>3</v>
      </c>
      <c r="E21" s="335">
        <f t="shared" si="3"/>
        <v>5.25</v>
      </c>
      <c r="F21" s="335">
        <f t="shared" si="4"/>
        <v>0.28875</v>
      </c>
      <c r="G21" s="335">
        <f t="shared" si="5"/>
        <v>5.53875</v>
      </c>
    </row>
    <row r="22" spans="2:7" ht="12.75">
      <c r="B22" s="340" t="s">
        <v>26</v>
      </c>
      <c r="C22" s="335">
        <v>2.85</v>
      </c>
      <c r="D22" s="336">
        <v>2</v>
      </c>
      <c r="E22" s="335">
        <f t="shared" si="3"/>
        <v>5.7</v>
      </c>
      <c r="F22" s="335">
        <f t="shared" si="4"/>
        <v>0.3135</v>
      </c>
      <c r="G22" s="335">
        <f t="shared" si="5"/>
        <v>6.0135000000000005</v>
      </c>
    </row>
    <row r="23" spans="2:7" ht="12.75">
      <c r="B23" s="340" t="s">
        <v>27</v>
      </c>
      <c r="C23" s="335">
        <v>2.4</v>
      </c>
      <c r="D23" s="336">
        <v>7</v>
      </c>
      <c r="E23" s="335">
        <f t="shared" si="3"/>
        <v>16.8</v>
      </c>
      <c r="F23" s="335">
        <f t="shared" si="4"/>
        <v>0.924</v>
      </c>
      <c r="G23" s="335">
        <f t="shared" si="5"/>
        <v>17.724</v>
      </c>
    </row>
    <row r="24" spans="2:7" ht="13.5" thickBot="1">
      <c r="B24" s="341" t="s">
        <v>30</v>
      </c>
      <c r="C24" s="337">
        <v>6.75</v>
      </c>
      <c r="D24" s="338">
        <v>5</v>
      </c>
      <c r="E24" s="337">
        <f t="shared" si="3"/>
        <v>33.75</v>
      </c>
      <c r="F24" s="337">
        <f t="shared" si="4"/>
        <v>1.85625</v>
      </c>
      <c r="G24" s="337">
        <f t="shared" si="5"/>
        <v>35.60625</v>
      </c>
    </row>
    <row r="26" ht="20.25">
      <c r="B26" s="345" t="s">
        <v>615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3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>
    <row r="5" spans="1:13" s="95" customFormat="1" ht="21.75" customHeight="1">
      <c r="A5" s="96"/>
      <c r="B5" s="96" t="s">
        <v>34</v>
      </c>
      <c r="C5" s="96" t="s">
        <v>35</v>
      </c>
      <c r="D5" s="96" t="s">
        <v>36</v>
      </c>
      <c r="E5" s="96" t="s">
        <v>37</v>
      </c>
      <c r="F5" s="96" t="s">
        <v>38</v>
      </c>
      <c r="G5" s="96" t="s">
        <v>257</v>
      </c>
      <c r="H5" s="96" t="s">
        <v>258</v>
      </c>
      <c r="I5" s="96" t="s">
        <v>259</v>
      </c>
      <c r="J5" s="96" t="s">
        <v>260</v>
      </c>
      <c r="K5" s="96" t="s">
        <v>261</v>
      </c>
      <c r="L5" s="96" t="s">
        <v>262</v>
      </c>
      <c r="M5" s="96" t="s">
        <v>263</v>
      </c>
    </row>
    <row r="6" spans="1:13" ht="15.75" customHeight="1">
      <c r="A6" s="97">
        <v>2000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 customHeight="1">
      <c r="A7" s="97">
        <v>2001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15.75" customHeight="1">
      <c r="A8" s="97">
        <v>2002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5.75" customHeight="1">
      <c r="A9" s="97">
        <v>2003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ht="15.75" customHeight="1">
      <c r="A10" s="97">
        <v>2004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3" ht="15.75" customHeight="1">
      <c r="A11" s="97">
        <v>2005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3" ht="15.75" customHeight="1">
      <c r="A12" s="97">
        <v>2006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 ht="15.75" customHeight="1">
      <c r="A13" s="97">
        <v>2007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15.75" customHeight="1">
      <c r="A14" s="97">
        <v>2008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15.75" customHeight="1">
      <c r="A15" s="97">
        <v>2009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5.75" customHeight="1">
      <c r="A16" s="97">
        <v>2010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5.75" customHeight="1">
      <c r="A17" s="97">
        <v>2011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23" spans="1:13" s="95" customFormat="1" ht="21.75" customHeight="1">
      <c r="A23" s="98"/>
      <c r="B23" s="98" t="s">
        <v>34</v>
      </c>
      <c r="C23" s="98" t="s">
        <v>35</v>
      </c>
      <c r="D23" s="98" t="s">
        <v>36</v>
      </c>
      <c r="E23" s="98" t="s">
        <v>37</v>
      </c>
      <c r="F23" s="98" t="s">
        <v>38</v>
      </c>
      <c r="G23" s="98" t="s">
        <v>257</v>
      </c>
      <c r="H23" s="98" t="s">
        <v>258</v>
      </c>
      <c r="I23" s="98" t="s">
        <v>259</v>
      </c>
      <c r="J23" s="98" t="s">
        <v>260</v>
      </c>
      <c r="K23" s="98" t="s">
        <v>261</v>
      </c>
      <c r="L23" s="98" t="s">
        <v>262</v>
      </c>
      <c r="M23" s="98" t="s">
        <v>263</v>
      </c>
    </row>
    <row r="24" spans="1:13" ht="15.75" customHeight="1">
      <c r="A24" s="99">
        <v>2000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5.75" customHeight="1">
      <c r="A25" s="99">
        <v>2001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5.75" customHeight="1">
      <c r="A26" s="99">
        <v>2002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5.75" customHeight="1">
      <c r="A27" s="99">
        <v>2003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5.75" customHeight="1">
      <c r="A28" s="99">
        <v>2004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.75" customHeight="1">
      <c r="A29" s="99">
        <v>2005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5.75" customHeight="1">
      <c r="A30" s="99">
        <v>2006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.75" customHeight="1">
      <c r="A31" s="99">
        <v>2007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5.75" customHeight="1">
      <c r="A32" s="99">
        <v>2008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5.75" customHeight="1">
      <c r="A33" s="99">
        <v>2009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5.75" customHeight="1">
      <c r="A34" s="99">
        <v>2010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15.75" customHeight="1">
      <c r="A35" s="99">
        <v>2011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11.421875" defaultRowHeight="12.75"/>
  <cols>
    <col min="2" max="2" width="36.57421875" style="0" customWidth="1"/>
    <col min="3" max="5" width="21.7109375" style="0" customWidth="1"/>
    <col min="11" max="11" width="17.57421875" style="0" customWidth="1"/>
    <col min="12" max="12" width="19.421875" style="0" customWidth="1"/>
    <col min="13" max="13" width="16.57421875" style="0" customWidth="1"/>
  </cols>
  <sheetData>
    <row r="2" spans="1:14" s="16" customFormat="1" ht="27.75" customHeight="1">
      <c r="A2" s="16" t="s">
        <v>46</v>
      </c>
      <c r="C2" s="17" t="s">
        <v>18</v>
      </c>
      <c r="D2" s="17" t="s">
        <v>61</v>
      </c>
      <c r="E2" s="17" t="s">
        <v>62</v>
      </c>
      <c r="F2" s="17" t="s">
        <v>33</v>
      </c>
      <c r="G2" s="17"/>
      <c r="H2" s="17"/>
      <c r="I2" s="17"/>
      <c r="J2" s="17"/>
      <c r="K2" s="17"/>
      <c r="L2" s="17"/>
      <c r="M2" s="17"/>
      <c r="N2" s="17"/>
    </row>
    <row r="3" spans="2:10" s="16" customFormat="1" ht="23.25">
      <c r="B3" s="16" t="s">
        <v>47</v>
      </c>
      <c r="C3" s="17">
        <v>900</v>
      </c>
      <c r="D3" s="18"/>
      <c r="E3" s="17"/>
      <c r="F3" s="17"/>
      <c r="G3" s="17"/>
      <c r="H3" s="17"/>
      <c r="I3" s="19"/>
      <c r="J3" s="17"/>
    </row>
    <row r="4" spans="2:10" s="16" customFormat="1" ht="23.25">
      <c r="B4" s="16" t="s">
        <v>48</v>
      </c>
      <c r="C4" s="17">
        <v>250</v>
      </c>
      <c r="D4" s="18"/>
      <c r="E4" s="17"/>
      <c r="F4" s="17"/>
      <c r="G4" s="17"/>
      <c r="H4" s="17"/>
      <c r="I4" s="19"/>
      <c r="J4" s="17"/>
    </row>
    <row r="5" spans="2:10" s="16" customFormat="1" ht="23.25">
      <c r="B5" s="16" t="s">
        <v>49</v>
      </c>
      <c r="C5" s="17">
        <v>430</v>
      </c>
      <c r="D5" s="18"/>
      <c r="E5" s="17"/>
      <c r="F5" s="17"/>
      <c r="G5" s="17"/>
      <c r="H5" s="17"/>
      <c r="I5" s="19"/>
      <c r="J5" s="17"/>
    </row>
    <row r="6" spans="2:10" s="16" customFormat="1" ht="23.25">
      <c r="B6" s="17" t="s">
        <v>50</v>
      </c>
      <c r="C6" s="17">
        <f>SUM(C3:C5)</f>
        <v>1580</v>
      </c>
      <c r="D6" s="18"/>
      <c r="E6" s="17"/>
      <c r="F6" s="17"/>
      <c r="G6" s="17"/>
      <c r="H6" s="17"/>
      <c r="I6" s="19"/>
      <c r="J6" s="17"/>
    </row>
    <row r="7" spans="1:10" s="16" customFormat="1" ht="23.25">
      <c r="A7" s="16" t="s">
        <v>51</v>
      </c>
      <c r="C7" s="17"/>
      <c r="D7" s="18"/>
      <c r="E7" s="17"/>
      <c r="F7" s="17"/>
      <c r="G7" s="17"/>
      <c r="H7" s="17"/>
      <c r="I7" s="19"/>
      <c r="J7" s="17"/>
    </row>
    <row r="8" spans="2:10" s="16" customFormat="1" ht="23.25">
      <c r="B8" s="19" t="s">
        <v>52</v>
      </c>
      <c r="C8" s="17">
        <v>400</v>
      </c>
      <c r="D8" s="18"/>
      <c r="E8" s="17"/>
      <c r="F8" s="17"/>
      <c r="G8" s="17"/>
      <c r="H8" s="17"/>
      <c r="I8" s="19"/>
      <c r="J8" s="17"/>
    </row>
    <row r="9" spans="2:10" s="16" customFormat="1" ht="23.25">
      <c r="B9" s="16" t="s">
        <v>53</v>
      </c>
      <c r="C9" s="17">
        <v>400</v>
      </c>
      <c r="D9" s="18"/>
      <c r="E9" s="17"/>
      <c r="F9" s="17"/>
      <c r="G9" s="17"/>
      <c r="H9" s="17"/>
      <c r="I9" s="19"/>
      <c r="J9" s="17"/>
    </row>
    <row r="10" spans="2:10" s="16" customFormat="1" ht="23.25">
      <c r="B10" s="16" t="s">
        <v>57</v>
      </c>
      <c r="C10" s="17">
        <v>250</v>
      </c>
      <c r="D10" s="18"/>
      <c r="E10" s="17"/>
      <c r="F10" s="17"/>
      <c r="G10" s="17"/>
      <c r="H10" s="17"/>
      <c r="I10" s="19"/>
      <c r="J10" s="17"/>
    </row>
    <row r="11" spans="2:10" s="16" customFormat="1" ht="23.25">
      <c r="B11" s="16" t="s">
        <v>54</v>
      </c>
      <c r="C11" s="17">
        <v>100</v>
      </c>
      <c r="D11" s="18"/>
      <c r="E11" s="17"/>
      <c r="F11" s="17"/>
      <c r="G11" s="17"/>
      <c r="H11" s="17"/>
      <c r="I11" s="19"/>
      <c r="J11" s="17"/>
    </row>
    <row r="12" spans="2:10" s="16" customFormat="1" ht="23.25">
      <c r="B12" s="16" t="s">
        <v>56</v>
      </c>
      <c r="C12" s="17">
        <v>200</v>
      </c>
      <c r="D12" s="18"/>
      <c r="E12" s="17"/>
      <c r="F12" s="17"/>
      <c r="G12" s="17"/>
      <c r="H12" s="17"/>
      <c r="I12" s="19"/>
      <c r="J12" s="17"/>
    </row>
    <row r="13" spans="2:10" s="16" customFormat="1" ht="23.25">
      <c r="B13" s="16" t="s">
        <v>55</v>
      </c>
      <c r="C13" s="17">
        <v>60</v>
      </c>
      <c r="D13" s="18"/>
      <c r="E13" s="17"/>
      <c r="F13" s="17"/>
      <c r="G13" s="17"/>
      <c r="H13" s="17"/>
      <c r="I13" s="19"/>
      <c r="J13" s="17"/>
    </row>
    <row r="14" spans="2:10" s="16" customFormat="1" ht="23.25">
      <c r="B14" s="16" t="s">
        <v>58</v>
      </c>
      <c r="C14" s="17">
        <v>50</v>
      </c>
      <c r="D14" s="18"/>
      <c r="E14" s="17"/>
      <c r="F14" s="17"/>
      <c r="G14" s="17"/>
      <c r="H14" s="17"/>
      <c r="I14" s="19"/>
      <c r="J14" s="17"/>
    </row>
    <row r="15" spans="2:10" s="16" customFormat="1" ht="23.25">
      <c r="B15" s="16" t="s">
        <v>59</v>
      </c>
      <c r="C15" s="17">
        <v>50</v>
      </c>
      <c r="D15" s="18"/>
      <c r="E15" s="17"/>
      <c r="F15" s="17"/>
      <c r="G15" s="17"/>
      <c r="H15" s="17"/>
      <c r="I15" s="19"/>
      <c r="J15" s="17"/>
    </row>
    <row r="16" spans="2:10" s="16" customFormat="1" ht="23.25">
      <c r="B16" s="17" t="s">
        <v>50</v>
      </c>
      <c r="C16" s="17">
        <f>SUM(C8:C15)</f>
        <v>1510</v>
      </c>
      <c r="D16" s="18"/>
      <c r="E16" s="17"/>
      <c r="F16" s="17"/>
      <c r="G16" s="17"/>
      <c r="H16" s="17"/>
      <c r="I16" s="19"/>
      <c r="J16" s="17"/>
    </row>
    <row r="17" spans="1:10" s="16" customFormat="1" ht="23.25">
      <c r="A17" s="16" t="s">
        <v>60</v>
      </c>
      <c r="C17" s="17">
        <f>C6-C16</f>
        <v>70</v>
      </c>
      <c r="D17" s="18"/>
      <c r="E17" s="17"/>
      <c r="F17" s="17"/>
      <c r="G17" s="17"/>
      <c r="H17" s="17"/>
      <c r="I17" s="19"/>
      <c r="J17" s="17"/>
    </row>
    <row r="18" spans="3:10" s="16" customFormat="1" ht="23.25">
      <c r="C18" s="17"/>
      <c r="D18" s="18"/>
      <c r="E18" s="17"/>
      <c r="F18" s="17"/>
      <c r="G18" s="17"/>
      <c r="H18" s="17"/>
      <c r="I18" s="19"/>
      <c r="J18" s="17"/>
    </row>
    <row r="19" spans="3:10" s="16" customFormat="1" ht="23.25">
      <c r="C19" s="17"/>
      <c r="D19" s="18"/>
      <c r="E19" s="17"/>
      <c r="F19" s="17"/>
      <c r="G19" s="17"/>
      <c r="H19" s="17"/>
      <c r="I19" s="19"/>
      <c r="J19" s="17"/>
    </row>
    <row r="20" spans="3:10" s="16" customFormat="1" ht="23.25">
      <c r="C20" s="17"/>
      <c r="D20" s="18"/>
      <c r="E20" s="17"/>
      <c r="F20" s="17"/>
      <c r="G20" s="17"/>
      <c r="H20" s="17"/>
      <c r="I20" s="19"/>
      <c r="J20" s="17"/>
    </row>
    <row r="21" spans="3:10" s="16" customFormat="1" ht="23.25">
      <c r="C21" s="17"/>
      <c r="D21" s="18"/>
      <c r="E21" s="17"/>
      <c r="F21" s="17"/>
      <c r="G21" s="17"/>
      <c r="H21" s="17"/>
      <c r="I21" s="19"/>
      <c r="J21" s="17"/>
    </row>
    <row r="22" spans="3:10" s="16" customFormat="1" ht="23.25">
      <c r="C22" s="17"/>
      <c r="D22" s="18"/>
      <c r="E22" s="17"/>
      <c r="F22" s="17"/>
      <c r="G22" s="17"/>
      <c r="H22" s="17"/>
      <c r="I22" s="19"/>
      <c r="J22" s="17"/>
    </row>
    <row r="23" spans="3:10" s="16" customFormat="1" ht="23.25">
      <c r="C23" s="17"/>
      <c r="D23" s="18"/>
      <c r="E23" s="17"/>
      <c r="F23" s="17"/>
      <c r="G23" s="17"/>
      <c r="H23" s="17"/>
      <c r="I23" s="19"/>
      <c r="J23" s="17"/>
    </row>
    <row r="24" spans="3:10" s="16" customFormat="1" ht="23.25">
      <c r="C24" s="17"/>
      <c r="D24" s="18"/>
      <c r="E24" s="17"/>
      <c r="F24" s="17"/>
      <c r="G24" s="17"/>
      <c r="H24" s="17"/>
      <c r="I24" s="19"/>
      <c r="J24" s="17"/>
    </row>
    <row r="25" spans="3:10" s="16" customFormat="1" ht="23.25">
      <c r="C25" s="17"/>
      <c r="D25" s="18"/>
      <c r="E25" s="17"/>
      <c r="F25" s="17"/>
      <c r="G25" s="17"/>
      <c r="H25" s="17"/>
      <c r="I25" s="19"/>
      <c r="J25" s="17"/>
    </row>
    <row r="26" spans="3:10" s="16" customFormat="1" ht="23.25">
      <c r="C26" s="17"/>
      <c r="D26" s="18"/>
      <c r="E26" s="17"/>
      <c r="F26" s="17"/>
      <c r="G26" s="17"/>
      <c r="H26" s="17"/>
      <c r="I26" s="19"/>
      <c r="J26" s="17"/>
    </row>
    <row r="27" spans="3:10" s="16" customFormat="1" ht="23.25">
      <c r="C27" s="17"/>
      <c r="D27" s="18"/>
      <c r="E27" s="17"/>
      <c r="F27" s="17"/>
      <c r="G27" s="17"/>
      <c r="H27" s="17"/>
      <c r="I27" s="19"/>
      <c r="J27" s="1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Evaluation</dc:creator>
  <cp:keywords/>
  <dc:description/>
  <cp:lastModifiedBy>ACER</cp:lastModifiedBy>
  <cp:lastPrinted>2011-03-17T10:59:03Z</cp:lastPrinted>
  <dcterms:created xsi:type="dcterms:W3CDTF">2011-03-09T08:37:40Z</dcterms:created>
  <dcterms:modified xsi:type="dcterms:W3CDTF">2011-03-17T11:03:09Z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000800f80e0000000000010242200207f9000400038000</vt:lpwstr>
  </property>
</Properties>
</file>